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9" firstSheet="0" activeTab="0"/>
  </bookViews>
  <sheets>
    <sheet name="VIGILANTE NOTURNO" sheetId="1" state="visible" r:id="rId2"/>
    <sheet name="VIGILANTE DIURNO" sheetId="2" state="visible" r:id="rId3"/>
    <sheet name="INSUMOS" sheetId="3" state="visible" r:id="rId4"/>
    <sheet name="RESUMO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<sst xmlns="http://schemas.openxmlformats.org/spreadsheetml/2006/main" count="607" uniqueCount="226">
  <si>
    <t>VIGILÂNCIA 12x36 Noturno 2 Postos - Regime de Tributação: Lucro Real</t>
  </si>
  <si>
    <r>
      <rPr>
        <b val="true"/>
        <sz val="18"/>
        <color rgb="FF000000"/>
        <rFont val="Arial"/>
        <family val="2"/>
        <charset val="1"/>
      </rPr>
      <t>ANEXO ----</t>
    </r>
    <r>
      <rPr>
        <b val="true"/>
        <sz val="18"/>
        <color rgb="FF339966"/>
        <rFont val="Arial"/>
        <family val="2"/>
        <charset val="1"/>
      </rPr>
      <t>  </t>
    </r>
    <r>
      <rPr>
        <b val="true"/>
        <sz val="18"/>
        <color rgb="FFFF0000"/>
        <rFont val="Arial"/>
        <family val="2"/>
        <charset val="1"/>
      </rPr>
      <t>do Pregão IFSul nº </t>
    </r>
    <r>
      <rPr>
        <b val="true"/>
        <sz val="18"/>
        <color rgb="FF339966"/>
        <rFont val="Arial"/>
        <family val="2"/>
        <charset val="1"/>
      </rPr>
      <t>XX/2022 </t>
    </r>
    <r>
      <rPr>
        <b val="true"/>
        <sz val="18"/>
        <color rgb="FFFF0000"/>
        <rFont val="Arial"/>
        <family val="2"/>
        <charset val="1"/>
      </rPr>
      <t>–</t>
    </r>
    <r>
      <rPr>
        <b val="true"/>
        <sz val="18"/>
        <color rgb="FF339966"/>
        <rFont val="Arial"/>
        <family val="2"/>
        <charset val="1"/>
      </rPr>
      <t> </t>
    </r>
    <r>
      <rPr>
        <b val="true"/>
        <sz val="18"/>
        <color rgb="FF339966"/>
        <rFont val="Arial"/>
        <family val="2"/>
        <charset val="1"/>
      </rPr>
      <t>Câmpus Camaquã
PLANILHA DE CUSTOS E FORMAÇÃO DE PREÇOS</t>
    </r>
  </si>
  <si>
    <t>Nº do processo:</t>
  </si>
  <si>
    <t>XXXX</t>
  </si>
  <si>
    <t>Licitação nº:</t>
  </si>
  <si>
    <t>Dia:</t>
  </si>
  <si>
    <t>DISCRIMINAÇÃO DOS SERVIÇOS (DADOS REFERENTES À CONTRATAÇÃO)</t>
  </si>
  <si>
    <t>A</t>
  </si>
  <si>
    <t>Data de apresentação da proposta (dia/mês/ano)</t>
  </si>
  <si>
    <t>B</t>
  </si>
  <si>
    <t>Município/UF</t>
  </si>
  <si>
    <t>Camaquã/RS</t>
  </si>
  <si>
    <t>C</t>
  </si>
  <si>
    <t>Ano do Acordo, Convenção ou Dissídio Coletivo</t>
  </si>
  <si>
    <t>RS003993/2021</t>
  </si>
  <si>
    <t>D</t>
  </si>
  <si>
    <t>Número de meses de execução contratual</t>
  </si>
  <si>
    <t>IDENTIFICAÇÃO DO SERVIÇO</t>
  </si>
  <si>
    <r>
      <rPr>
        <b val="true"/>
        <sz val="12"/>
        <color rgb="FF000000"/>
        <rFont val="Arial"/>
        <family val="2"/>
        <charset val="1"/>
      </rPr>
      <t>1. MÓDULOS 
</t>
    </r>
    <r>
      <rPr>
        <b val="true"/>
        <sz val="11"/>
        <color rgb="FF000000"/>
        <rFont val="Arial"/>
        <family val="2"/>
        <charset val="1"/>
      </rPr>
      <t>Mão de obra
</t>
    </r>
    <r>
      <rPr>
        <b val="true"/>
        <sz val="11"/>
        <color rgb="FF000000"/>
        <rFont val="Arial"/>
        <family val="2"/>
        <charset val="1"/>
      </rPr>
      <t>Mão de obra vinculada à execução contratual</t>
    </r>
  </si>
  <si>
    <t>Dados para composição dos custos referente à mão de obra</t>
  </si>
  <si>
    <t>Tipo de Serviço (mesmo serviço com características distintas)</t>
  </si>
  <si>
    <t>Vigilância Armada</t>
  </si>
  <si>
    <t>Classificação Brasileira de Ocupações (CBO)</t>
  </si>
  <si>
    <t>5173-30</t>
  </si>
  <si>
    <t>Salário Normativo da Categoria Profissional - para a jornada de 44 h/sem</t>
  </si>
  <si>
    <t>Categoria Profissional (vinculada à execução contratual)</t>
  </si>
  <si>
    <t>Vigilante</t>
  </si>
  <si>
    <t>Data-Base da Categoria (dia/mês/ano)</t>
  </si>
  <si>
    <t>Valor do salárioxhora sem periculosidade
VSH (s/peri) = (Valor do salário normativo / 220 h)</t>
  </si>
  <si>
    <t>Valor do salárioxhora com periculosidade
VSH (c/peri) = (valor da hora + 30% de peri)</t>
  </si>
  <si>
    <t>Valor da hora extra sem periculosidade com 50% 
HE (c/peri) = (valor da hora + 50% de peri)</t>
  </si>
  <si>
    <t>Valor da hora extra com periculosidade com 50% 
HE (c/peri) = (valor da hora + 30% de peri) + 50%</t>
  </si>
  <si>
    <t>Valor da hora do adicional noturno com periculosidade
AN (c/peri) = (valor da hora + 30% de peri) x 20%</t>
  </si>
  <si>
    <t>Valor da hora de  periculosidade
VHP =  (30% do valor da hora sem peri)</t>
  </si>
  <si>
    <r>
      <rPr>
        <b val="true"/>
        <sz val="9"/>
        <rFont val="Arial"/>
        <family val="2"/>
        <charset val="1"/>
      </rPr>
      <t>Valor do adicional de periculosidade              </t>
    </r>
    <r>
      <rPr>
        <b val="true"/>
        <sz val="10"/>
        <rFont val="Arial"/>
        <family val="2"/>
        <charset val="1"/>
      </rPr>
      <t>  </t>
    </r>
    <r>
      <rPr>
        <b val="true"/>
        <sz val="10"/>
        <rFont val="Arial"/>
        <family val="2"/>
        <charset val="1"/>
      </rPr>
      <t>(30% do salário normativo)</t>
    </r>
  </si>
  <si>
    <t>Adicional de troca de uniforme</t>
  </si>
  <si>
    <t>Quantidade de vigilantes por posto de serviço</t>
  </si>
  <si>
    <t>Módulo 1: Composição da Remuneração</t>
  </si>
  <si>
    <t>Composição da Remuneração </t>
  </si>
  <si>
    <t>Percentual
(R$)</t>
  </si>
  <si>
    <t>Valor
(R$) </t>
  </si>
  <si>
    <r>
      <rPr>
        <b val="true"/>
        <sz val="10"/>
        <color rgb="FFFF0000"/>
        <rFont val="Arial"/>
        <family val="2"/>
        <charset val="1"/>
      </rPr>
      <t>Salário-Base   </t>
    </r>
    <r>
      <rPr>
        <b val="true"/>
        <sz val="10"/>
        <color rgb="FFFF0000"/>
        <rFont val="Arial"/>
        <family val="2"/>
        <charset val="1"/>
      </rPr>
      <t> (valor para dois vigilantes = 01 posto)</t>
    </r>
  </si>
  <si>
    <t>Adicional de Periculosidade</t>
  </si>
  <si>
    <r>
      <rPr>
        <b val="true"/>
        <sz val="10"/>
        <color rgb="FFFF0000"/>
        <rFont val="Arial"/>
        <family val="2"/>
        <charset val="1"/>
      </rPr>
      <t>Adicional Noturno  sobre: 1) 7h de 60min p/dia + 2) 1,0 h reduzida noturna p/dia para o RS  </t>
    </r>
    <r>
      <rPr>
        <b val="true"/>
        <sz val="10"/>
        <color rgb="FF000080"/>
        <rFont val="Arial"/>
        <family val="2"/>
        <charset val="1"/>
      </rPr>
      <t>Cálculo do valor: AN (c/peri) x </t>
    </r>
    <r>
      <rPr>
        <b val="true"/>
        <sz val="10"/>
        <color rgb="FFFF0000"/>
        <rFont val="Arial"/>
        <family val="2"/>
        <charset val="1"/>
      </rPr>
      <t>8h </t>
    </r>
    <r>
      <rPr>
        <b val="true"/>
        <sz val="10"/>
        <color rgb="FF0000FF"/>
        <rFont val="Arial"/>
        <family val="2"/>
        <charset val="1"/>
      </rPr>
      <t>x15dx2vig. </t>
    </r>
    <r>
      <rPr>
        <b val="true"/>
        <sz val="10"/>
        <color rgb="FF0000FF"/>
        <rFont val="Arial"/>
        <family val="2"/>
        <charset val="1"/>
      </rPr>
      <t>Das 22h às 5h</t>
    </r>
  </si>
  <si>
    <r>
      <rPr>
        <b val="true"/>
        <sz val="10"/>
        <color rgb="FFFF0000"/>
        <rFont val="Arial"/>
        <family val="2"/>
        <charset val="1"/>
      </rPr>
      <t>Adicional de Hora Noturna Reduzida</t>
    </r>
    <r>
      <rPr>
        <b val="true"/>
        <sz val="10"/>
        <color rgb="FF0000FF"/>
        <rFont val="Arial"/>
        <family val="2"/>
        <charset val="1"/>
      </rPr>
      <t> (Hora Reduzida Noturna como Extra) </t>
    </r>
    <r>
      <rPr>
        <b val="true"/>
        <sz val="10"/>
        <color rgb="FFFF0000"/>
        <rFont val="Arial"/>
        <family val="2"/>
        <charset val="1"/>
      </rPr>
      <t>(HRN que excedeu de 190,67h) </t>
    </r>
    <r>
      <rPr>
        <b val="true"/>
        <sz val="10"/>
        <color rgb="FF0000FF"/>
        <rFont val="Arial"/>
        <family val="2"/>
        <charset val="1"/>
      </rPr>
      <t>Cálculo do valor: HE (c/peri) x 4,33 h x 2 vig.)   [195h (=180h + 15h) - 190,67 = 4,33h como horas extras, sendo  15 = 15 x (7hx1,1428571 – 7h) </t>
    </r>
    <r>
      <rPr>
        <b val="true"/>
        <sz val="10"/>
        <color rgb="FF0000FF"/>
        <rFont val="Arial"/>
        <family val="2"/>
        <charset val="1"/>
      </rPr>
      <t>Das 22h às 5h</t>
    </r>
  </si>
  <si>
    <t>E</t>
  </si>
  <si>
    <r>
      <rPr>
        <b val="true"/>
        <sz val="10"/>
        <color rgb="FFFF0000"/>
        <rFont val="Arial"/>
        <family val="2"/>
        <charset val="1"/>
      </rPr>
      <t>RSR (Repouso Semanal Remunerado) </t>
    </r>
    <r>
      <rPr>
        <b val="true"/>
        <sz val="10"/>
        <color rgb="FFFF0000"/>
        <rFont val="Arial"/>
        <family val="2"/>
        <charset val="1"/>
      </rPr>
      <t>Cálculo do valor: 20% sobre os adicionais pertinentes) </t>
    </r>
  </si>
  <si>
    <t>Total  Remuneração com Incidencia de INSS FGTS, Férias e 13°</t>
  </si>
  <si>
    <t>Intervalo Intrajornada (Adicional de Intervalo)  Cálculo do valor: HE (s/peri) x 15d x2vigx0,5h)</t>
  </si>
  <si>
    <t>Adicional Troca de Uniforme</t>
  </si>
  <si>
    <t>Total da Remuneração de verbas de natureza indenizatória, nas quais não incidem INSS, FGTS, Férias, 13º, etc. - Valor entra nos seguintes cálculos: Item 2, "A" - Quadro-Resumo do Custo por Posto de Trabalho, Custos Indiretos, Lucro e Tributos.</t>
  </si>
  <si>
    <t>TOTAL REMUNERAÇÃO</t>
  </si>
  <si>
    <t>Módulo 2 – Encargos e Benefícios Anuais, Mensais e Diários</t>
  </si>
  <si>
    <t>Submódulo 2.1 – 13º (décimo terceiro) Salário e Adicional de Férias</t>
  </si>
  <si>
    <t>2.1</t>
  </si>
  <si>
    <r>
      <rPr>
        <b val="true"/>
        <sz val="11"/>
        <color rgb="FFFF0000"/>
        <rFont val="Arial"/>
        <family val="2"/>
        <charset val="1"/>
      </rPr>
      <t>13º (décimo terceiro) Salário</t>
    </r>
    <r>
      <rPr>
        <b val="true"/>
        <sz val="11"/>
        <color rgb="FF000000"/>
        <rFont val="Arial"/>
        <family val="2"/>
        <charset val="1"/>
      </rPr>
      <t> </t>
    </r>
    <r>
      <rPr>
        <b val="true"/>
        <sz val="11"/>
        <color rgb="FF000000"/>
        <rFont val="Arial"/>
        <family val="2"/>
        <charset val="1"/>
      </rPr>
      <t>e Adicional de Férias</t>
    </r>
  </si>
  <si>
    <t>Valor (R$)</t>
  </si>
  <si>
    <r>
      <rPr>
        <b val="true"/>
        <sz val="11"/>
        <color rgb="FF000000"/>
        <rFont val="Arial"/>
        <family val="2"/>
        <charset val="1"/>
      </rPr>
      <t>13º (décimo terceiro) Salário</t>
    </r>
    <r>
      <rPr>
        <b val="true"/>
        <sz val="8"/>
        <color rgb="FFFF0000"/>
        <rFont val="Arial"/>
        <family val="2"/>
        <charset val="1"/>
      </rPr>
      <t> </t>
    </r>
    <r>
      <rPr>
        <b val="true"/>
        <sz val="8"/>
        <color rgb="FFFF0000"/>
        <rFont val="Arial"/>
        <family val="2"/>
        <charset val="1"/>
      </rPr>
      <t>Obrigatória a cotação de 8,33% sobre o valor do Módulo 1 – Composição da Remuneração, conforme Anexo XII da IN 5/17</t>
    </r>
  </si>
  <si>
    <r>
      <rPr>
        <b val="true"/>
        <sz val="10"/>
        <color rgb="FF009900"/>
        <rFont val="Arial"/>
        <family val="2"/>
        <charset val="1"/>
      </rPr>
      <t>Adicional de Férias</t>
    </r>
    <r>
      <rPr>
        <b val="true"/>
        <sz val="8"/>
        <color rgb="FFFF0000"/>
        <rFont val="Arial"/>
        <family val="2"/>
        <charset val="1"/>
      </rPr>
      <t> </t>
    </r>
    <r>
      <rPr>
        <b val="true"/>
        <sz val="8"/>
        <color rgb="FFFF0000"/>
        <rFont val="Arial"/>
        <family val="2"/>
        <charset val="1"/>
      </rPr>
      <t>Obrigatória a cotação de 3,025% sobre o valor do Módulo 1 – Composição da Remuneração, conforme Anexo XII da IN 5/17 (Férias + Adicional = 9,075% + 3,025% = 12,10%)</t>
    </r>
  </si>
  <si>
    <t>Total</t>
  </si>
  <si>
    <t>Incidência dos encargos do Submódulo 2.2 sobre o total do Submódulo 2.1</t>
  </si>
  <si>
    <t>Submódulo 2.2 - Encargos Previdenciários (GPS), Fundo de Garantia por Tempo de Serviço (FGTS) e outras contribuições</t>
  </si>
  <si>
    <t>2.2</t>
  </si>
  <si>
    <t>GPS, FGTS e outras contribuições</t>
  </si>
  <si>
    <t>Percentual (%)</t>
  </si>
  <si>
    <t>Valor
 (R$)</t>
  </si>
  <si>
    <t>INSS</t>
  </si>
  <si>
    <t>Salário Educação</t>
  </si>
  <si>
    <t>RAT x FAP</t>
  </si>
  <si>
    <t>RAT =</t>
  </si>
  <si>
    <t> FAP =</t>
  </si>
  <si>
    <t>SESC ou SESI</t>
  </si>
  <si>
    <t>SENAC ou SENAI</t>
  </si>
  <si>
    <t>F</t>
  </si>
  <si>
    <t>SEBRAE</t>
  </si>
  <si>
    <t>G</t>
  </si>
  <si>
    <t>INCRA</t>
  </si>
  <si>
    <t>H</t>
  </si>
  <si>
    <t>FGTS</t>
  </si>
  <si>
    <t>Submódulo 2.3 – Benefícios Mensais e Diários</t>
  </si>
  <si>
    <t>2.3</t>
  </si>
  <si>
    <t>Benefícios Mensais e Diários</t>
  </si>
  <si>
    <r>
      <rPr>
        <b val="true"/>
        <sz val="10"/>
        <color rgb="FFFF0000"/>
        <rFont val="Arial"/>
        <family val="2"/>
        <charset val="1"/>
      </rPr>
      <t>Transporte                                              </t>
    </r>
    <r>
      <rPr>
        <b val="true"/>
        <sz val="10"/>
        <color rgb="FFFF0000"/>
        <rFont val="Arial"/>
        <family val="2"/>
        <charset val="1"/>
      </rPr>
      <t> Cálculo do valor: [(2xVTx30) – (6%xSB)]</t>
    </r>
  </si>
  <si>
    <t>      A.1) Valor da passagem do transporte coletivo no município de prestação dos serviços: Decreto nº 045, de 15 de março de 2019 </t>
  </si>
  <si>
    <t>-</t>
  </si>
  <si>
    <t>      A.2) Quantidade de passagens por dia por empregado:</t>
  </si>
  <si>
    <t>      A.3) Quantidade de dias do mês de recebimento de passagens</t>
  </si>
  <si>
    <r>
      <rPr>
        <b val="true"/>
        <sz val="10"/>
        <color rgb="FFFF0000"/>
        <rFont val="Arial"/>
        <family val="2"/>
        <charset val="1"/>
      </rPr>
      <t>Auxílio-Refeição/Alimentação </t>
    </r>
    <r>
      <rPr>
        <b val="true"/>
        <sz val="10"/>
        <color rgb="FF0000FF"/>
        <rFont val="Arial"/>
        <family val="2"/>
        <charset val="1"/>
      </rPr>
      <t>Cálculo do valor = [(22xVA)x(1-</t>
    </r>
    <r>
      <rPr>
        <b val="true"/>
        <sz val="10"/>
        <color rgb="FFFF0000"/>
        <rFont val="Arial"/>
        <family val="2"/>
        <charset val="1"/>
      </rPr>
      <t>0,20</t>
    </r>
    <r>
      <rPr>
        <b val="true"/>
        <sz val="10"/>
        <color rgb="FFFF0000"/>
        <rFont val="Arial"/>
        <family val="2"/>
        <charset val="1"/>
      </rPr>
      <t>)]</t>
    </r>
  </si>
  <si>
    <t>      B.1) Valor do auxílio-alimentação (clausula 18 da CCT 2021): </t>
  </si>
  <si>
    <t>      B.2) Quantidade de dias do mês de recebimento de auxílio-alimentação</t>
  </si>
  <si>
    <t>Seguro de Vida Cálculo do valor: 26 x Rem x 0,023%</t>
  </si>
  <si>
    <t>Total </t>
  </si>
  <si>
    <t>Quadro-Resumo do Módulo 2 – Encargos e Benefícios Anuais, Mensais e Diários</t>
  </si>
  <si>
    <t>Encargos e Benefícios Anuais, Mensais e Diários</t>
  </si>
  <si>
    <t>13º (décimo terceiro) Salário e Adicional de Férias</t>
  </si>
  <si>
    <t>Módulo 3 - Provisão para Rescisão</t>
  </si>
  <si>
    <t>Provisão para Rescisão</t>
  </si>
  <si>
    <t>Valor  (R$)</t>
  </si>
  <si>
    <r>
      <rPr>
        <b val="true"/>
        <sz val="8"/>
        <color rgb="FFFF0000"/>
        <rFont val="Arial"/>
        <family val="2"/>
        <charset val="1"/>
      </rPr>
      <t>Aviso Prévio Indenizado     </t>
    </r>
    <r>
      <rPr>
        <b val="true"/>
        <sz val="8"/>
        <color rgb="FFFF0000"/>
        <rFont val="Arial"/>
        <family val="2"/>
        <charset val="1"/>
      </rPr>
      <t>Aviso-prévio indenizado     Cálculo do valor = {Rem/12 + 13º/12=(Rem/12)/12 + Férias/12=(Rem/12)/12 + (1/3xFérias)/12=1/3x[(Rem/12)/12]} x (30/30=1) x 5% de rotatividade anual - Os reflexos de 13º, F e 1/3F são referentes a 1 mês de APInd - Na prorrogação, poderão ser considerados 3 dias conforme Lei nº 12.506/2011, dependendo da análise do nº de ocorrências deste evento no período</t>
    </r>
  </si>
  <si>
    <t>Incidência do FGTS sobre o Aviso Prévio Indenizado</t>
  </si>
  <si>
    <r>
      <rPr>
        <b val="true"/>
        <sz val="8"/>
        <color rgb="FFFF0000"/>
        <rFont val="Arial"/>
        <family val="2"/>
        <charset val="1"/>
      </rPr>
      <t>Multa do FGTS e contribuição social sobre o Aviso Prévio Indenizado </t>
    </r>
    <r>
      <rPr>
        <b val="true"/>
        <sz val="8"/>
        <color rgb="FFFF0000"/>
        <rFont val="Arial"/>
        <family val="2"/>
        <charset val="1"/>
      </rPr>
      <t>Obrigatória a cotação de 0,24% sobre o valor do Módulo 1 – Composição da Remuneração, conforme Anexo XII da IN Seges nº 5/2017 (0,19% + 3,81% = 4,0%) - (Lei 13.932, de 11 de dezembro de 2019)</t>
    </r>
  </si>
  <si>
    <r>
      <rPr>
        <b val="true"/>
        <sz val="10"/>
        <color rgb="FFFF0000"/>
        <rFont val="Arial"/>
        <family val="2"/>
        <charset val="1"/>
      </rPr>
      <t>Aviso Prévio Trabalhado                 (negociar extinção/redução na 1ª prorrogação)
</t>
    </r>
    <r>
      <rPr>
        <b val="true"/>
        <sz val="10"/>
        <color rgb="FFFF0000"/>
        <rFont val="Arial"/>
        <family val="2"/>
        <charset val="1"/>
      </rPr>
      <t>Cálculo do valor= [(Rem/30)x7]/12 meses do contratox90% dos empregados - ao final do contrato</t>
    </r>
  </si>
  <si>
    <t>Incidência dos encargos do Submódulo 2.2 sobre o Aviso Prévio Trabalhado         </t>
  </si>
  <si>
    <r>
      <rPr>
        <b val="true"/>
        <sz val="8"/>
        <color rgb="FFFF0000"/>
        <rFont val="Arial"/>
        <family val="2"/>
        <charset val="1"/>
      </rPr>
      <t>Multa do FGTS e contribuição social sobre o Aviso Prévio Trabalhado </t>
    </r>
    <r>
      <rPr>
        <b val="true"/>
        <sz val="8"/>
        <color rgb="FFFF0000"/>
        <rFont val="Arial"/>
        <family val="2"/>
        <charset val="1"/>
      </rPr>
      <t>Obrigatória a cotação de 4,76% sobre o valor do Módulo 1 – Composição da Remuneração, conforme Anexo XII da IN Seges nº 5/2017 (3,81%+0,19% = 4,0%) - (Lei 13.932, de 11 de dezembro de 2019)</t>
    </r>
  </si>
  <si>
    <t>Módulo 4 - Custo de Reposição do Profissional Ausente</t>
  </si>
  <si>
    <t>Base de cálculo para o Custo de Reposição do Profissional Ausente (substituto): BCCPA = Rem + 13º + Férias + 1/3Férias</t>
  </si>
  <si>
    <t>4.1</t>
  </si>
  <si>
    <t>Ausências Legais</t>
  </si>
  <si>
    <t>Férias</t>
  </si>
  <si>
    <r>
      <rPr>
        <b val="true"/>
        <sz val="10"/>
        <color rgb="FFFF0000"/>
        <rFont val="Arial"/>
        <family val="2"/>
        <charset val="1"/>
      </rPr>
      <t>Ausências Legais                                               </t>
    </r>
    <r>
      <rPr>
        <b val="true"/>
        <sz val="10"/>
        <color rgb="FF0000FF"/>
        <rFont val="Arial"/>
        <family val="2"/>
        <charset val="1"/>
      </rPr>
      <t>Cálculo do valor = [(</t>
    </r>
    <r>
      <rPr>
        <b val="true"/>
        <sz val="10"/>
        <color rgb="FFFF0000"/>
        <rFont val="Arial"/>
        <family val="2"/>
        <charset val="1"/>
      </rPr>
      <t>BCCPA</t>
    </r>
    <r>
      <rPr>
        <b val="true"/>
        <sz val="10"/>
        <color rgb="FFFF0000"/>
        <rFont val="Arial"/>
        <family val="2"/>
        <charset val="1"/>
      </rPr>
      <t>/30)x2,96dias]/12</t>
    </r>
  </si>
  <si>
    <r>
      <rPr>
        <b val="true"/>
        <sz val="10"/>
        <color rgb="FFFF0000"/>
        <rFont val="Arial"/>
        <family val="2"/>
        <charset val="1"/>
      </rPr>
      <t>Licença-Paternidade                                         </t>
    </r>
    <r>
      <rPr>
        <b val="true"/>
        <sz val="10"/>
        <color rgb="FF0000FF"/>
        <rFont val="Arial"/>
        <family val="2"/>
        <charset val="1"/>
      </rPr>
      <t>Cálculo do valor = {[(</t>
    </r>
    <r>
      <rPr>
        <b val="true"/>
        <sz val="10"/>
        <color rgb="FFFF0000"/>
        <rFont val="Arial"/>
        <family val="2"/>
        <charset val="1"/>
      </rPr>
      <t>BCCPA</t>
    </r>
    <r>
      <rPr>
        <b val="true"/>
        <sz val="10"/>
        <color rgb="FFFF0000"/>
        <rFont val="Arial"/>
        <family val="2"/>
        <charset val="1"/>
      </rPr>
      <t>/30)x5dias]/12}x2,31%</t>
    </r>
  </si>
  <si>
    <r>
      <rPr>
        <b val="true"/>
        <sz val="10"/>
        <color rgb="FFFF0000"/>
        <rFont val="Arial"/>
        <family val="2"/>
        <charset val="1"/>
      </rPr>
      <t>Ausência por acidente de trabalho                 </t>
    </r>
    <r>
      <rPr>
        <b val="true"/>
        <sz val="10"/>
        <color rgb="FF0000FF"/>
        <rFont val="Arial"/>
        <family val="2"/>
        <charset val="1"/>
      </rPr>
      <t>Cálculo do valor  = {[(</t>
    </r>
    <r>
      <rPr>
        <b val="true"/>
        <sz val="10"/>
        <color rgb="FFFF0000"/>
        <rFont val="Arial"/>
        <family val="2"/>
        <charset val="1"/>
      </rPr>
      <t>BCCPA</t>
    </r>
    <r>
      <rPr>
        <b val="true"/>
        <sz val="10"/>
        <color rgb="FFFF0000"/>
        <rFont val="Arial"/>
        <family val="2"/>
        <charset val="1"/>
      </rPr>
      <t>/30)x15dias]/12}x1,72%</t>
    </r>
  </si>
  <si>
    <r>
      <rPr>
        <b val="true"/>
        <sz val="10"/>
        <color rgb="FFFF0000"/>
        <rFont val="Arial"/>
        <family val="2"/>
        <charset val="1"/>
      </rPr>
      <t>Afastamento Maternidade                                </t>
    </r>
    <r>
      <rPr>
        <b val="true"/>
        <sz val="10"/>
        <color rgb="FF0000FF"/>
        <rFont val="Arial"/>
        <family val="2"/>
        <charset val="1"/>
      </rPr>
      <t>Cálculo do valor = {[(</t>
    </r>
    <r>
      <rPr>
        <b val="true"/>
        <sz val="10"/>
        <color rgb="FFFF0000"/>
        <rFont val="Arial"/>
        <family val="2"/>
        <charset val="1"/>
      </rPr>
      <t>Rem</t>
    </r>
    <r>
      <rPr>
        <b val="true"/>
        <sz val="10"/>
        <color rgb="FF0000FF"/>
        <rFont val="Arial"/>
        <family val="2"/>
        <charset val="1"/>
      </rPr>
      <t>+1/3</t>
    </r>
    <r>
      <rPr>
        <b val="true"/>
        <sz val="10"/>
        <color rgb="FFFF0000"/>
        <rFont val="Arial"/>
        <family val="2"/>
        <charset val="1"/>
      </rPr>
      <t>Rem</t>
    </r>
    <r>
      <rPr>
        <b val="true"/>
        <sz val="10"/>
        <color rgb="FFFF0000"/>
        <rFont val="Arial"/>
        <family val="2"/>
        <charset val="1"/>
      </rPr>
      <t>)/12]x(4/12)}x2%</t>
    </r>
  </si>
  <si>
    <r>
      <rPr>
        <b val="true"/>
        <sz val="10"/>
        <color rgb="FFFF0000"/>
        <rFont val="Arial"/>
        <family val="2"/>
        <charset val="1"/>
      </rPr>
      <t>(Outros)   Ausência por doença                      </t>
    </r>
    <r>
      <rPr>
        <b val="true"/>
        <sz val="10"/>
        <color rgb="FF0000FF"/>
        <rFont val="Arial"/>
        <family val="2"/>
        <charset val="1"/>
      </rPr>
      <t>Cálculo do valor = [(</t>
    </r>
    <r>
      <rPr>
        <b val="true"/>
        <sz val="10"/>
        <color rgb="FFFF0000"/>
        <rFont val="Arial"/>
        <family val="2"/>
        <charset val="1"/>
      </rPr>
      <t>BCCPA</t>
    </r>
    <r>
      <rPr>
        <b val="true"/>
        <sz val="10"/>
        <color rgb="FFFF0000"/>
        <rFont val="Arial"/>
        <family val="2"/>
        <charset val="1"/>
      </rPr>
      <t>)/30)x5dias]/12</t>
    </r>
  </si>
  <si>
    <t>Incidência dos encargos do Submódulo 2.2 sobre o  total do Submódulo 4.1</t>
  </si>
  <si>
    <t>Submódulo 4.2 – Intrajornada</t>
  </si>
  <si>
    <t>4.2 </t>
  </si>
  <si>
    <t>Intrajornada</t>
  </si>
  <si>
    <t>Intervalo para repouso ou alimentação</t>
  </si>
  <si>
    <t>Incidência dos encargos do Submódulo 2.2 sobre o total do Submódulo 4.2</t>
  </si>
  <si>
    <t>Quadro-Resumo do Módulo 4 – Custo de Reposição do Profissional Ausente</t>
  </si>
  <si>
    <t>Custo de Reposição do Profissional Ausente</t>
  </si>
  <si>
    <t>4.2</t>
  </si>
  <si>
    <t>Módulo 5 – Insumos Diversos</t>
  </si>
  <si>
    <t>Insumos diversos</t>
  </si>
  <si>
    <t>Uniformes </t>
  </si>
  <si>
    <t>EPI's</t>
  </si>
  <si>
    <t>Equipamentos </t>
  </si>
  <si>
    <t>Outros (especificar) </t>
  </si>
  <si>
    <t>0.00</t>
  </si>
  <si>
    <t>Módulo 6 -  Custos Indiretos, Lucro e Tributos</t>
  </si>
  <si>
    <t>Custos Indiretos, Lucro e Tributos </t>
  </si>
  <si>
    <t>Valor
(R$)</t>
  </si>
  <si>
    <t>BASE DE CÁLCULO DOS CUSTOS INDIRETOS</t>
  </si>
  <si>
    <t>Custos Indiretos</t>
  </si>
  <si>
    <t>BASE DE CÁLCULO DO LUCRO</t>
  </si>
  <si>
    <t>Lucro</t>
  </si>
  <si>
    <t>BASE DE CÁLCULO DOS TRIBUTOS</t>
  </si>
  <si>
    <t>Tributos</t>
  </si>
  <si>
    <t>C.1    Tributos Federais (especificar)</t>
  </si>
  <si>
    <r>
      <rPr>
        <sz val="10"/>
        <color rgb="FFFF0000"/>
        <rFont val="Arial"/>
        <family val="2"/>
        <charset val="1"/>
      </rPr>
      <t>  a) Cofins  </t>
    </r>
    <r>
      <rPr>
        <sz val="10"/>
        <color rgb="FFFF0000"/>
        <rFont val="Arial"/>
        <family val="2"/>
        <charset val="1"/>
      </rPr>
      <t>(depende do regime de tributação - utilizada a hipótese de Lucro Real)</t>
    </r>
  </si>
  <si>
    <r>
      <rPr>
        <sz val="10"/>
        <color rgb="FFFF0000"/>
        <rFont val="Arial"/>
        <family val="2"/>
        <charset val="1"/>
      </rPr>
      <t>  b) PIS </t>
    </r>
    <r>
      <rPr>
        <sz val="10"/>
        <color rgb="FFFF0000"/>
        <rFont val="Arial"/>
        <family val="2"/>
        <charset val="1"/>
      </rPr>
      <t>(depende do regime de tributação - utilizada a hipótese de Lucro Real)</t>
    </r>
  </si>
  <si>
    <t> c) IRPJ</t>
  </si>
  <si>
    <t> d) CSLL</t>
  </si>
  <si>
    <t>C.2   Tributos Estaduais (especificar)</t>
  </si>
  <si>
    <t>C.3   Tributos Municipais (especificar):</t>
  </si>
  <si>
    <r>
      <rPr>
        <sz val="10"/>
        <color rgb="FFFF0000"/>
        <rFont val="Arial"/>
        <family val="2"/>
        <charset val="1"/>
      </rPr>
      <t>  a) ISS             </t>
    </r>
    <r>
      <rPr>
        <sz val="10"/>
        <color rgb="FFFF0000"/>
        <rFont val="Arial"/>
        <family val="2"/>
        <charset val="1"/>
      </rPr>
      <t> (Lei Ordinária 471/2003 - Prefeitura Municipal de Camaquã/RS)</t>
    </r>
  </si>
  <si>
    <t>Percentual Total e Valor Total de Tributos  </t>
  </si>
  <si>
    <t>Cálculo dos Tributos</t>
  </si>
  <si>
    <t>                  Base de Cálculo para os Tributos</t>
  </si>
  <si>
    <t> = ( ---------------------------------------------------------------- ) x Alíquota do Tributo</t>
  </si>
  <si>
    <t>         1 - (Total de Tributos em % dividido por 100)</t>
  </si>
  <si>
    <t>
2. QUADRO-RESUMO DO CUSTO POR EMPREGADO
</t>
  </si>
  <si>
    <t>                          Mão de obra vinculada à execução contratual (valor por empregado)</t>
  </si>
  <si>
    <t>Módulo 1 - Composição da Remuneração</t>
  </si>
  <si>
    <t>Módulo 3 – Provisão para Rescisão</t>
  </si>
  <si>
    <t>Módulo 4 – Custo de Reposição do Profissional Ausente</t>
  </si>
  <si>
    <t>Módulo 5 - Insumo Diversos </t>
  </si>
  <si>
    <t>Subtotal (A + B + C + D + E)</t>
  </si>
  <si>
    <t>Módulo 6 - Custos Indiretos, Lucro e Tributos</t>
  </si>
  <si>
    <t>Valor Total por Posto</t>
  </si>
  <si>
    <t>QUANTIDADE DE PESSOAL ALOCADO NA EXECUÇÃO CONTRATUAL (item 6.2.e do Anexo VII da IN nº 5/2017</t>
  </si>
  <si>
    <t>Tipo de Mão de Obra</t>
  </si>
  <si>
    <t>Quantidade de Pessoal</t>
  </si>
  <si>
    <t>Vigilantes</t>
  </si>
  <si>
    <t>VIGILÂNCIA 12x36 Diurno - 01 Posto - Regime de Tributação: Lucro Real</t>
  </si>
  <si>
    <t>VIGILÂNCIA - Regime de Tributação: Lucro Real</t>
  </si>
  <si>
    <r>
      <rPr>
        <b val="true"/>
        <sz val="18"/>
        <color rgb="FFFF0000"/>
        <rFont val="Arial"/>
        <family val="2"/>
        <charset val="1"/>
      </rPr>
      <t>ANEXO </t>
    </r>
    <r>
      <rPr>
        <b val="true"/>
        <sz val="18"/>
        <color rgb="FF339966"/>
        <rFont val="Arial"/>
        <family val="2"/>
        <charset val="1"/>
      </rPr>
      <t>----</t>
    </r>
    <r>
      <rPr>
        <b val="true"/>
        <sz val="18"/>
        <color rgb="FFFF0000"/>
        <rFont val="Arial"/>
        <family val="2"/>
        <charset val="1"/>
      </rPr>
      <t>  do Pregão nº </t>
    </r>
    <r>
      <rPr>
        <b val="true"/>
        <sz val="18"/>
        <color rgb="FF339966"/>
        <rFont val="Arial"/>
        <family val="2"/>
        <charset val="1"/>
      </rPr>
      <t>XX/2022</t>
    </r>
    <r>
      <rPr>
        <b val="true"/>
        <sz val="18"/>
        <color rgb="FF339966"/>
        <rFont val="Arial"/>
        <family val="2"/>
        <charset val="1"/>
      </rPr>
      <t> – CÂMPUS CAMAQUÃ
MODELO DE PLANILHA DE CUSTOS E FORMAÇÃO DE PREÇOS   </t>
    </r>
  </si>
  <si>
    <t>EQUIPAMENTOS</t>
  </si>
  <si>
    <t>Unidade</t>
  </si>
  <si>
    <t>Quantidade Anual</t>
  </si>
  <si>
    <t>Valor Unitário</t>
  </si>
  <si>
    <t>Custo Anual</t>
  </si>
  <si>
    <t>Apitos</t>
  </si>
  <si>
    <t>Unid</t>
  </si>
  <si>
    <t>Lannternas em LED recarregáveis</t>
  </si>
  <si>
    <t>Colete Balistico</t>
  </si>
  <si>
    <t>Revolver Calibre 38</t>
  </si>
  <si>
    <t>Munição para revolver calibre 38</t>
  </si>
  <si>
    <t>Coldre com baleiro</t>
  </si>
  <si>
    <t>Cassetetes</t>
  </si>
  <si>
    <t>Livro de Ocorrências</t>
  </si>
  <si>
    <t>Vigia Bastão</t>
  </si>
  <si>
    <t>Rádios comunicadores</t>
  </si>
  <si>
    <t>CUSTO ANUAL DOS EQUIPAMENTOS PARA 01 POSTO</t>
  </si>
  <si>
    <t>CUSTO MENSAL EQUIPAMENTOS PARA 01 POSTO</t>
  </si>
  <si>
    <t>UNIFORMES</t>
  </si>
  <si>
    <t>Blusão em tricô, gola "V"</t>
  </si>
  <si>
    <t>peça</t>
  </si>
  <si>
    <t>Calça de uniforme (tipo social)</t>
  </si>
  <si>
    <t>Camisa de manga curta com logotipo e nome da contratada</t>
  </si>
  <si>
    <t>Camisa de manga longa com logotipo e nome da contratada</t>
  </si>
  <si>
    <t>Cinto</t>
  </si>
  <si>
    <t>Sapatos tipo coturno</t>
  </si>
  <si>
    <t>Par</t>
  </si>
  <si>
    <t>Jaqueta</t>
  </si>
  <si>
    <t>Capa de chuva</t>
  </si>
  <si>
    <t>Boné ou quepe</t>
  </si>
  <si>
    <t>Bota de Chuva</t>
  </si>
  <si>
    <t>CUSTO ANUAL DOS UNIFORMES PARA 1 POSTO</t>
  </si>
  <si>
    <t>CUSTO MENSAL DOS UNIFORMES PARA 1 POSTO</t>
  </si>
  <si>
    <t>QUADRO RESUMO</t>
  </si>
  <si>
    <t>CUSTO ANUAL</t>
  </si>
  <si>
    <t>CUSTO MENSAL</t>
  </si>
  <si>
    <t>Custo Mensal por Funcionário</t>
  </si>
  <si>
    <t>TOTAIS</t>
  </si>
  <si>
    <t>Quantidade da mão de obra alocada na prestação dos serviços</t>
  </si>
  <si>
    <t>OBS.: Pesquisa de preços realizado no Painel de preços do Governo Federal pelo site: http://paineldeprecos.planejamento.gov.br/ e em sites de comércio eletrônico</t>
  </si>
  <si>
    <r>
      <rPr>
        <b val="true"/>
        <sz val="16"/>
        <color rgb="FF000000"/>
        <rFont val="Arial"/>
        <family val="2"/>
        <charset val="1"/>
      </rPr>
      <t>ANEXO ----</t>
    </r>
    <r>
      <rPr>
        <b val="true"/>
        <sz val="16"/>
        <color rgb="FF339966"/>
        <rFont val="Arial"/>
        <family val="2"/>
        <charset val="1"/>
      </rPr>
      <t>  </t>
    </r>
    <r>
      <rPr>
        <b val="true"/>
        <sz val="16"/>
        <color rgb="FF000000"/>
        <rFont val="Arial"/>
        <family val="2"/>
        <charset val="1"/>
      </rPr>
      <t>do Pregão nº</t>
    </r>
    <r>
      <rPr>
        <b val="true"/>
        <sz val="16"/>
        <color rgb="FFFF0000"/>
        <rFont val="Arial"/>
        <family val="2"/>
        <charset val="1"/>
      </rPr>
      <t> </t>
    </r>
    <r>
      <rPr>
        <b val="true"/>
        <sz val="16"/>
        <color rgb="FF000000"/>
        <rFont val="Arial"/>
        <family val="2"/>
        <charset val="1"/>
      </rPr>
      <t>XX/2022</t>
    </r>
    <r>
      <rPr>
        <b val="true"/>
        <sz val="16"/>
        <color rgb="FF339966"/>
        <rFont val="Arial"/>
        <family val="2"/>
        <charset val="1"/>
      </rPr>
      <t> </t>
    </r>
    <r>
      <rPr>
        <b val="true"/>
        <sz val="16"/>
        <color rgb="FF800080"/>
        <rFont val="Arial"/>
        <family val="2"/>
        <charset val="1"/>
      </rPr>
      <t>– CÂMPUS CAMAQUÃ
MODELO DE PLANILHA DE CUSTOS E FORMAÇÃO DE PREÇOS</t>
    </r>
    <r>
      <rPr>
        <b val="true"/>
        <sz val="16"/>
        <color rgb="FF000000"/>
        <rFont val="Arial"/>
        <family val="2"/>
        <charset val="1"/>
      </rPr>
      <t> </t>
    </r>
    <r>
      <rPr>
        <b val="true"/>
        <sz val="16"/>
        <color rgb="FF000000"/>
        <rFont val="Arial"/>
        <family val="2"/>
        <charset val="1"/>
      </rPr>
      <t> </t>
    </r>
  </si>
  <si>
    <t>xxxx</t>
  </si>
  <si>
    <t> VALOR MENSAL DOS SERVIÇOS</t>
  </si>
  <si>
    <t>Tipo de serviço (A)</t>
  </si>
  <si>
    <t>Valor Proposto  por Empregado  (B) </t>
  </si>
  <si>
    <t>Qtde. de Empregados por Posto (C) </t>
  </si>
  <si>
    <t>Valor Proposto  por Posto  (D) = (B x C) </t>
  </si>
  <si>
    <t>Qtde. de  Postos  (E) </t>
  </si>
  <si>
    <t>Valor Total do Serviço (F) = (D x E) </t>
  </si>
  <si>
    <t>I</t>
  </si>
  <si>
    <t>Vigilância Diurno</t>
  </si>
  <si>
    <t>II</t>
  </si>
  <si>
    <t>Vigilância Noturno</t>
  </si>
  <si>
    <t>Valor Mensal dos Serviços</t>
  </si>
  <si>
    <t>QUADRO DEMONSTRATIVO DO VALOR GLOBAL DA PROPOSTA </t>
  </si>
  <si>
    <t>Valor mensal do serviço</t>
  </si>
  <si>
    <t>Número de meses do Contrato</t>
  </si>
  <si>
    <r>
      <rPr>
        <sz val="10"/>
        <color rgb="FF000000"/>
        <rFont val="Arial"/>
        <family val="2"/>
        <charset val="1"/>
      </rPr>
      <t>Valor Global do Proposta</t>
    </r>
    <r>
      <rPr>
        <sz val="10"/>
        <color rgb="FF000000"/>
        <rFont val="Arial"/>
        <family val="2"/>
        <charset val="1"/>
      </rPr>
      <t> (Valor mensal do serviço x  nº de meses do contrato).</t>
    </r>
  </si>
</sst>
</file>

<file path=xl/styles.xml><?xml version="1.0" encoding="utf-8"?>
<styleSheet xmlns="http://schemas.openxmlformats.org/spreadsheetml/2006/main">
  <numFmts count="19">
    <numFmt numFmtId="164" formatCode="GENERAL"/>
    <numFmt numFmtId="165" formatCode="D/M/YYYY"/>
    <numFmt numFmtId="166" formatCode="[$R$ -416]#,##0.00"/>
    <numFmt numFmtId="167" formatCode="_-&quot;R$ &quot;* #,##0.00_-;&quot;-R$ &quot;* #,##0.00_-;_-&quot;R$ &quot;* \-??_-;_-@_-"/>
    <numFmt numFmtId="168" formatCode="&quot;R$ &quot;#,##0.00"/>
    <numFmt numFmtId="169" formatCode="#,##0.00"/>
    <numFmt numFmtId="170" formatCode="0.00%"/>
    <numFmt numFmtId="171" formatCode="0.00"/>
    <numFmt numFmtId="172" formatCode="0.000%"/>
    <numFmt numFmtId="173" formatCode="0%"/>
    <numFmt numFmtId="174" formatCode="0.0000"/>
    <numFmt numFmtId="175" formatCode="0.0000%"/>
    <numFmt numFmtId="176" formatCode="&quot;R$ &quot;#,##0.00"/>
    <numFmt numFmtId="177" formatCode="#,##0"/>
    <numFmt numFmtId="178" formatCode="@"/>
    <numFmt numFmtId="179" formatCode="_(* #,##0.00_);_(* \(#,##0.00\);_(* \-??_);_(@_)"/>
    <numFmt numFmtId="180" formatCode="_(&quot;R$ &quot;* #,##0.00_);_(&quot;R$ &quot;* \(#,##0.00\);_(&quot;R$ &quot;* \-??_);_(@_)"/>
    <numFmt numFmtId="181" formatCode="0"/>
    <numFmt numFmtId="182" formatCode="D/M/YYYY"/>
  </numFmts>
  <fonts count="39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385623"/>
      <name val="Arial"/>
      <family val="2"/>
      <charset val="1"/>
    </font>
    <font>
      <b val="true"/>
      <sz val="18"/>
      <color rgb="FFFF0000"/>
      <name val="Arial"/>
      <family val="2"/>
      <charset val="1"/>
    </font>
    <font>
      <b val="true"/>
      <sz val="18"/>
      <color rgb="FF000000"/>
      <name val="Arial"/>
      <family val="2"/>
      <charset val="1"/>
    </font>
    <font>
      <b val="true"/>
      <sz val="18"/>
      <color rgb="FF339966"/>
      <name val="Arial"/>
      <family val="2"/>
      <charset val="1"/>
    </font>
    <font>
      <b val="true"/>
      <sz val="10"/>
      <color rgb="FF000000"/>
      <name val="Arial"/>
      <family val="2"/>
      <charset val="1"/>
    </font>
    <font>
      <b val="true"/>
      <sz val="10"/>
      <color rgb="FFFF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15"/>
      <color rgb="FF000000"/>
      <name val="Arial"/>
      <family val="2"/>
      <charset val="1"/>
    </font>
    <font>
      <b val="true"/>
      <sz val="12"/>
      <color rgb="FF000000"/>
      <name val="Arial"/>
      <family val="2"/>
      <charset val="1"/>
    </font>
    <font>
      <b val="true"/>
      <sz val="11"/>
      <color rgb="FFFF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color rgb="FF000080"/>
      <name val="Arial"/>
      <family val="2"/>
      <charset val="1"/>
    </font>
    <font>
      <b val="true"/>
      <sz val="10"/>
      <color rgb="FF0000FF"/>
      <name val="Arial"/>
      <family val="2"/>
      <charset val="1"/>
    </font>
    <font>
      <b val="true"/>
      <sz val="8"/>
      <color rgb="FFFF0000"/>
      <name val="Arial"/>
      <family val="2"/>
      <charset val="1"/>
    </font>
    <font>
      <b val="true"/>
      <sz val="10"/>
      <color rgb="FF009900"/>
      <name val="Arial"/>
      <family val="2"/>
      <charset val="1"/>
    </font>
    <font>
      <b val="true"/>
      <sz val="9"/>
      <color rgb="FFFF0000"/>
      <name val="Arial"/>
      <family val="2"/>
      <charset val="1"/>
    </font>
    <font>
      <b val="true"/>
      <strike val="true"/>
      <sz val="10"/>
      <color rgb="FF009900"/>
      <name val="Arial"/>
      <family val="2"/>
      <charset val="1"/>
    </font>
    <font>
      <b val="true"/>
      <sz val="11"/>
      <color rgb="FF0000FF"/>
      <name val="Arial"/>
      <family val="2"/>
      <charset val="1"/>
    </font>
    <font>
      <sz val="10"/>
      <color rgb="FFFF0000"/>
      <name val="Arial"/>
      <family val="2"/>
      <charset val="1"/>
    </font>
    <font>
      <b val="true"/>
      <sz val="18"/>
      <color rgb="FF385623"/>
      <name val="Arial"/>
      <family val="2"/>
      <charset val="1"/>
    </font>
    <font>
      <b val="true"/>
      <sz val="18"/>
      <color rgb="FF70AD47"/>
      <name val="Arial"/>
      <family val="2"/>
      <charset val="1"/>
    </font>
    <font>
      <sz val="10"/>
      <name val="Arial"/>
      <family val="2"/>
      <charset val="1"/>
    </font>
    <font>
      <b val="true"/>
      <sz val="15"/>
      <color rgb="FF000080"/>
      <name val="Arial"/>
      <family val="2"/>
      <charset val="1"/>
    </font>
    <font>
      <sz val="11"/>
      <color rgb="FF000000"/>
      <name val="Calibri"/>
      <family val="2"/>
      <charset val="1"/>
    </font>
    <font>
      <b val="true"/>
      <sz val="14"/>
      <color rgb="FF000080"/>
      <name val="Arial"/>
      <family val="2"/>
      <charset val="1"/>
    </font>
    <font>
      <b val="true"/>
      <sz val="12"/>
      <color rgb="FF000080"/>
      <name val="Arial"/>
      <family val="2"/>
      <charset val="1"/>
    </font>
    <font>
      <b val="true"/>
      <sz val="15"/>
      <color rgb="FF0000FF"/>
      <name val="Arial"/>
      <family val="2"/>
      <charset val="1"/>
    </font>
    <font>
      <b val="true"/>
      <sz val="13"/>
      <color rgb="FF548135"/>
      <name val="Arial"/>
      <family val="2"/>
      <charset val="1"/>
    </font>
    <font>
      <b val="true"/>
      <sz val="16"/>
      <color rgb="FFFF0000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6"/>
      <color rgb="FF339966"/>
      <name val="Arial"/>
      <family val="2"/>
      <charset val="1"/>
    </font>
    <font>
      <b val="true"/>
      <sz val="16"/>
      <color rgb="FF800080"/>
      <name val="Arial"/>
      <family val="2"/>
      <charset val="1"/>
    </font>
    <font>
      <b val="true"/>
      <sz val="14"/>
      <color rgb="FF548135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E2EFD9"/>
        <bgColor rgb="FFE2F0D9"/>
      </patternFill>
    </fill>
    <fill>
      <patternFill patternType="solid">
        <fgColor rgb="FF385623"/>
        <bgColor rgb="FF333300"/>
      </patternFill>
    </fill>
    <fill>
      <patternFill patternType="solid">
        <fgColor rgb="FF548135"/>
        <bgColor rgb="FF339966"/>
      </patternFill>
    </fill>
    <fill>
      <patternFill patternType="solid">
        <fgColor rgb="FFE2F0D9"/>
        <bgColor rgb="FFE2EFD9"/>
      </patternFill>
    </fill>
    <fill>
      <patternFill patternType="solid">
        <fgColor rgb="FFFFFFFF"/>
        <bgColor rgb="FFE2F0D9"/>
      </patternFill>
    </fill>
    <fill>
      <patternFill patternType="solid">
        <fgColor rgb="FFB2B2B2"/>
        <bgColor rgb="FF9999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hair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167" fontId="0" fillId="0" borderId="0" applyFont="true" applyBorder="false" applyAlignment="true" applyProtection="false">
      <alignment horizontal="general" vertical="bottom" textRotation="0" wrapText="false" indent="0" shrinkToFit="false"/>
    </xf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41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13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7" fontId="15" fillId="0" borderId="1" xfId="17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8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5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7" fontId="14" fillId="0" borderId="1" xfId="17" applyFont="true" applyBorder="true" applyAlignment="true" applyProtection="true">
      <alignment horizontal="right" vertical="center" textRotation="0" wrapText="true" indent="0" shrinkToFit="false"/>
      <protection locked="true" hidden="false"/>
    </xf>
    <xf numFmtId="164" fontId="14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5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8" fillId="0" borderId="1" xfId="17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1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2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3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4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75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6" fontId="21" fillId="6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7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6" fontId="21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1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1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3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9" fontId="10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8" fillId="2" borderId="1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9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9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0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8" fillId="6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70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9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78" fontId="12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8" fillId="2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8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8" fontId="8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78" fontId="8" fillId="2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2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7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79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8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9" fontId="17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9" fillId="2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7" fontId="0" fillId="0" borderId="1" xfId="17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80" fontId="0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2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9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0" fontId="8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30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1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0" fillId="6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80" fontId="8" fillId="7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9" fontId="0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9" fontId="8" fillId="7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8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8" fillId="7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9" fontId="17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31" fillId="7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2" fillId="7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3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82" fontId="9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3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80" fontId="9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81" fontId="9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80" fontId="9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9900"/>
      <rgbColor rgb="FF000080"/>
      <rgbColor rgb="FF548135"/>
      <rgbColor rgb="FF800080"/>
      <rgbColor rgb="FF008080"/>
      <rgbColor rgb="FFB2B2B2"/>
      <rgbColor rgb="FF808080"/>
      <rgbColor rgb="FF9999FF"/>
      <rgbColor rgb="FF993366"/>
      <rgbColor rgb="FFE2EFD9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70AD47"/>
      <rgbColor rgb="FF003366"/>
      <rgbColor rgb="FF339966"/>
      <rgbColor rgb="FF003300"/>
      <rgbColor rgb="FF333300"/>
      <rgbColor rgb="FF993300"/>
      <rgbColor rgb="FF993366"/>
      <rgbColor rgb="FF333399"/>
      <rgbColor rgb="FF38562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364"/>
  <sheetViews>
    <sheetView windowProtection="false" showFormulas="false" showGridLines="true" showRowColHeaders="true" showZeros="true" rightToLeft="false" tabSelected="true" showOutlineSymbols="true" defaultGridColor="true" view="normal" topLeftCell="A40" colorId="64" zoomScale="100" zoomScaleNormal="100" zoomScalePageLayoutView="100" workbookViewId="0">
      <selection pane="topLeft" activeCell="J42" activeCellId="0" sqref="J42"/>
    </sheetView>
  </sheetViews>
  <sheetFormatPr defaultRowHeight="15"/>
  <cols>
    <col collapsed="false" hidden="false" max="1" min="1" style="1" width="12.4183673469388"/>
    <col collapsed="false" hidden="false" max="4" min="2" style="1" width="10.8010204081633"/>
    <col collapsed="false" hidden="false" max="5" min="5" style="1" width="15.7959183673469"/>
    <col collapsed="false" hidden="false" max="8" min="6" style="1" width="10.8010204081633"/>
    <col collapsed="false" hidden="false" max="9" min="9" style="1" width="12.2857142857143"/>
    <col collapsed="false" hidden="false" max="10" min="10" style="1" width="10.9336734693878"/>
    <col collapsed="false" hidden="false" max="26" min="11" style="1" width="7.83163265306122"/>
    <col collapsed="false" hidden="false" max="1025" min="27" style="1" width="14.1734693877551"/>
  </cols>
  <sheetData>
    <row r="1" customFormat="false" ht="24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0"/>
      <c r="L1" s="0"/>
      <c r="M1" s="0"/>
      <c r="N1" s="0"/>
      <c r="O1" s="0"/>
      <c r="P1" s="0"/>
      <c r="Q1" s="0"/>
      <c r="R1" s="0"/>
      <c r="S1" s="0"/>
      <c r="T1" s="0"/>
      <c r="U1" s="0"/>
      <c r="V1" s="0"/>
      <c r="W1" s="0"/>
      <c r="X1" s="0"/>
      <c r="Y1" s="0"/>
      <c r="Z1" s="0"/>
    </row>
    <row r="2" customFormat="false" ht="4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0"/>
      <c r="L2" s="0"/>
      <c r="M2" s="0"/>
      <c r="N2" s="0"/>
      <c r="O2" s="0"/>
      <c r="P2" s="0"/>
      <c r="Q2" s="0"/>
      <c r="R2" s="0"/>
      <c r="S2" s="0"/>
      <c r="T2" s="0"/>
      <c r="U2" s="0"/>
      <c r="V2" s="0"/>
      <c r="W2" s="0"/>
      <c r="X2" s="0"/>
      <c r="Y2" s="0"/>
      <c r="Z2" s="0"/>
    </row>
    <row r="3" customFormat="false" ht="12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  <c r="K3" s="0"/>
      <c r="L3" s="0"/>
      <c r="M3" s="0"/>
      <c r="N3" s="0"/>
      <c r="O3" s="0"/>
      <c r="P3" s="0"/>
      <c r="Q3" s="0"/>
      <c r="R3" s="0"/>
      <c r="S3" s="0"/>
      <c r="T3" s="0"/>
      <c r="U3" s="0"/>
      <c r="V3" s="0"/>
      <c r="W3" s="0"/>
      <c r="X3" s="0"/>
      <c r="Y3" s="0"/>
      <c r="Z3" s="0"/>
    </row>
    <row r="4" customFormat="false" ht="12.75" hidden="false" customHeight="true" outlineLevel="0" collapsed="false">
      <c r="A4" s="4" t="s">
        <v>4</v>
      </c>
      <c r="B4" s="4"/>
      <c r="C4" s="4"/>
      <c r="D4" s="4"/>
      <c r="E4" s="4"/>
      <c r="F4" s="4"/>
      <c r="G4" s="4"/>
      <c r="H4" s="5"/>
      <c r="I4" s="5"/>
      <c r="J4" s="5"/>
      <c r="K4" s="0"/>
      <c r="L4" s="0"/>
      <c r="M4" s="0"/>
      <c r="N4" s="0"/>
      <c r="O4" s="0"/>
      <c r="P4" s="0"/>
      <c r="Q4" s="0"/>
      <c r="R4" s="0"/>
      <c r="S4" s="0"/>
      <c r="T4" s="0"/>
      <c r="U4" s="0"/>
      <c r="V4" s="0"/>
      <c r="W4" s="0"/>
      <c r="X4" s="0"/>
      <c r="Y4" s="0"/>
      <c r="Z4" s="0"/>
    </row>
    <row r="5" customFormat="false" ht="12.75" hidden="false" customHeight="true" outlineLevel="0" collapsed="false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  <c r="K5" s="0"/>
      <c r="L5" s="0"/>
      <c r="M5" s="0"/>
      <c r="N5" s="0"/>
      <c r="O5" s="0"/>
      <c r="P5" s="0"/>
      <c r="Q5" s="0"/>
      <c r="R5" s="0"/>
      <c r="S5" s="0"/>
      <c r="T5" s="0"/>
      <c r="U5" s="0"/>
      <c r="V5" s="0"/>
      <c r="W5" s="0"/>
      <c r="X5" s="0"/>
      <c r="Y5" s="0"/>
      <c r="Z5" s="0"/>
    </row>
    <row r="6" customFormat="false" ht="15" hidden="false" customHeight="true" outlineLevel="0" collapsed="false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0"/>
      <c r="L6" s="0"/>
      <c r="M6" s="0"/>
      <c r="N6" s="0"/>
      <c r="O6" s="0"/>
      <c r="P6" s="0"/>
      <c r="Q6" s="0"/>
      <c r="R6" s="0"/>
      <c r="S6" s="0"/>
      <c r="T6" s="0"/>
      <c r="U6" s="0"/>
      <c r="V6" s="0"/>
      <c r="W6" s="0"/>
      <c r="X6" s="0"/>
      <c r="Y6" s="0"/>
      <c r="Z6" s="0"/>
    </row>
    <row r="7" customFormat="false" ht="12.75" hidden="false" customHeight="true" outlineLevel="0" collapsed="false">
      <c r="A7" s="7" t="s">
        <v>7</v>
      </c>
      <c r="B7" s="4" t="s">
        <v>8</v>
      </c>
      <c r="C7" s="4"/>
      <c r="D7" s="4"/>
      <c r="E7" s="4"/>
      <c r="F7" s="4"/>
      <c r="G7" s="4"/>
      <c r="H7" s="8"/>
      <c r="I7" s="8"/>
      <c r="J7" s="8"/>
      <c r="K7" s="0"/>
      <c r="L7" s="0"/>
      <c r="M7" s="0"/>
      <c r="N7" s="0"/>
      <c r="O7" s="0"/>
      <c r="P7" s="0"/>
      <c r="Q7" s="0"/>
      <c r="R7" s="0"/>
      <c r="S7" s="0"/>
      <c r="T7" s="0"/>
      <c r="U7" s="0"/>
      <c r="V7" s="0"/>
      <c r="W7" s="0"/>
      <c r="X7" s="0"/>
      <c r="Y7" s="0"/>
      <c r="Z7" s="0"/>
    </row>
    <row r="8" customFormat="false" ht="12.75" hidden="false" customHeight="true" outlineLevel="0" collapsed="false">
      <c r="A8" s="7" t="s">
        <v>9</v>
      </c>
      <c r="B8" s="4" t="s">
        <v>10</v>
      </c>
      <c r="C8" s="4"/>
      <c r="D8" s="4"/>
      <c r="E8" s="4"/>
      <c r="F8" s="4"/>
      <c r="G8" s="4"/>
      <c r="H8" s="5" t="s">
        <v>11</v>
      </c>
      <c r="I8" s="5"/>
      <c r="J8" s="5"/>
      <c r="K8" s="0"/>
      <c r="L8" s="0"/>
      <c r="M8" s="0"/>
      <c r="N8" s="0"/>
      <c r="O8" s="0"/>
      <c r="P8" s="0"/>
      <c r="Q8" s="0"/>
      <c r="R8" s="0"/>
      <c r="S8" s="0"/>
      <c r="T8" s="0"/>
      <c r="U8" s="0"/>
      <c r="V8" s="0"/>
      <c r="W8" s="0"/>
      <c r="X8" s="0"/>
      <c r="Y8" s="0"/>
      <c r="Z8" s="0"/>
    </row>
    <row r="9" customFormat="false" ht="12.75" hidden="false" customHeight="true" outlineLevel="0" collapsed="false">
      <c r="A9" s="7" t="s">
        <v>12</v>
      </c>
      <c r="B9" s="4" t="s">
        <v>13</v>
      </c>
      <c r="C9" s="4"/>
      <c r="D9" s="4"/>
      <c r="E9" s="4"/>
      <c r="F9" s="4"/>
      <c r="G9" s="4"/>
      <c r="H9" s="5" t="s">
        <v>14</v>
      </c>
      <c r="I9" s="5"/>
      <c r="J9" s="5"/>
      <c r="K9" s="0"/>
      <c r="L9" s="0"/>
      <c r="M9" s="0"/>
      <c r="N9" s="0"/>
      <c r="O9" s="0"/>
      <c r="P9" s="0"/>
      <c r="Q9" s="0"/>
      <c r="R9" s="0"/>
      <c r="S9" s="0"/>
      <c r="T9" s="0"/>
      <c r="U9" s="0"/>
      <c r="V9" s="0"/>
      <c r="W9" s="0"/>
      <c r="X9" s="0"/>
      <c r="Y9" s="0"/>
      <c r="Z9" s="0"/>
    </row>
    <row r="10" customFormat="false" ht="12.75" hidden="false" customHeight="true" outlineLevel="0" collapsed="false">
      <c r="A10" s="7" t="s">
        <v>15</v>
      </c>
      <c r="B10" s="4" t="s">
        <v>16</v>
      </c>
      <c r="C10" s="4"/>
      <c r="D10" s="4"/>
      <c r="E10" s="4"/>
      <c r="F10" s="4"/>
      <c r="G10" s="4"/>
      <c r="H10" s="5" t="n">
        <v>12</v>
      </c>
      <c r="I10" s="5"/>
      <c r="J10" s="5"/>
      <c r="K10" s="0"/>
      <c r="L10" s="0"/>
      <c r="M10" s="0"/>
      <c r="N10" s="0"/>
      <c r="O10" s="0"/>
      <c r="P10" s="0"/>
      <c r="Q10" s="0"/>
      <c r="R10" s="0"/>
      <c r="S10" s="0"/>
      <c r="T10" s="0"/>
      <c r="U10" s="0"/>
      <c r="V10" s="0"/>
      <c r="W10" s="0"/>
      <c r="X10" s="0"/>
      <c r="Y10" s="0"/>
      <c r="Z10" s="0"/>
    </row>
    <row r="11" customFormat="false" ht="15.75" hidden="false" customHeight="true" outlineLevel="0" collapsed="false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  <c r="K11" s="0"/>
      <c r="L11" s="0"/>
      <c r="M11" s="0"/>
      <c r="N11" s="0"/>
      <c r="O11" s="0"/>
      <c r="P11" s="0"/>
      <c r="Q11" s="0"/>
      <c r="R11" s="0"/>
      <c r="S11" s="0"/>
      <c r="T11" s="0"/>
      <c r="U11" s="0"/>
      <c r="V11" s="0"/>
      <c r="W11" s="0"/>
      <c r="X11" s="0"/>
      <c r="Y11" s="0"/>
      <c r="Z11" s="0"/>
    </row>
    <row r="12" customFormat="false" ht="12.75" hidden="false" customHeight="true" outlineLevel="0" collapsed="false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0"/>
      <c r="L12" s="0"/>
      <c r="M12" s="0"/>
      <c r="N12" s="0"/>
      <c r="O12" s="0"/>
      <c r="P12" s="0"/>
      <c r="Q12" s="0"/>
      <c r="R12" s="0"/>
      <c r="S12" s="0"/>
      <c r="T12" s="0"/>
      <c r="U12" s="0"/>
      <c r="V12" s="0"/>
      <c r="W12" s="0"/>
      <c r="X12" s="0"/>
      <c r="Y12" s="0"/>
      <c r="Z12" s="0"/>
    </row>
    <row r="13" customFormat="false" ht="48.75" hidden="false" customHeight="true" outlineLevel="0" collapsed="false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  <c r="K13" s="0"/>
      <c r="L13" s="0"/>
      <c r="M13" s="0"/>
      <c r="N13" s="0"/>
      <c r="O13" s="0"/>
      <c r="P13" s="0"/>
      <c r="Q13" s="0"/>
      <c r="R13" s="0"/>
      <c r="S13" s="0"/>
      <c r="T13" s="0"/>
      <c r="U13" s="0"/>
      <c r="V13" s="0"/>
      <c r="W13" s="0"/>
      <c r="X13" s="0"/>
      <c r="Y13" s="0"/>
      <c r="Z13" s="0"/>
    </row>
    <row r="14" customFormat="false" ht="12.75" hidden="false" customHeight="true" outlineLevel="0" collapsed="false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0"/>
      <c r="L14" s="0"/>
      <c r="M14" s="0"/>
      <c r="N14" s="0"/>
      <c r="O14" s="0"/>
      <c r="P14" s="0"/>
      <c r="Q14" s="0"/>
      <c r="R14" s="0"/>
      <c r="S14" s="0"/>
      <c r="T14" s="0"/>
      <c r="U14" s="0"/>
      <c r="V14" s="0"/>
      <c r="W14" s="0"/>
      <c r="X14" s="0"/>
      <c r="Y14" s="0"/>
      <c r="Z14" s="0"/>
    </row>
    <row r="15" customFormat="false" ht="15.75" hidden="false" customHeight="true" outlineLevel="0" collapsed="false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  <c r="K15" s="0"/>
      <c r="L15" s="0"/>
      <c r="M15" s="0"/>
      <c r="N15" s="0"/>
      <c r="O15" s="0"/>
      <c r="P15" s="0"/>
      <c r="Q15" s="0"/>
      <c r="R15" s="0"/>
      <c r="S15" s="0"/>
      <c r="T15" s="0"/>
      <c r="U15" s="0"/>
      <c r="V15" s="0"/>
      <c r="W15" s="0"/>
      <c r="X15" s="0"/>
      <c r="Y15" s="0"/>
      <c r="Z15" s="0"/>
    </row>
    <row r="16" customFormat="false" ht="15.75" hidden="false" customHeight="true" outlineLevel="0" collapsed="false">
      <c r="A16" s="7" t="n">
        <v>1</v>
      </c>
      <c r="B16" s="4" t="s">
        <v>20</v>
      </c>
      <c r="C16" s="4"/>
      <c r="D16" s="4"/>
      <c r="E16" s="4"/>
      <c r="F16" s="4"/>
      <c r="G16" s="4"/>
      <c r="H16" s="14" t="s">
        <v>21</v>
      </c>
      <c r="I16" s="14"/>
      <c r="J16" s="14"/>
      <c r="K16" s="0"/>
      <c r="L16" s="0"/>
      <c r="M16" s="0"/>
      <c r="N16" s="0"/>
      <c r="O16" s="0"/>
      <c r="P16" s="0"/>
      <c r="Q16" s="0"/>
      <c r="R16" s="0"/>
      <c r="S16" s="0"/>
      <c r="T16" s="0"/>
      <c r="U16" s="0"/>
      <c r="V16" s="0"/>
      <c r="W16" s="0"/>
      <c r="X16" s="0"/>
      <c r="Y16" s="0"/>
      <c r="Z16" s="0"/>
    </row>
    <row r="17" customFormat="false" ht="15.75" hidden="false" customHeight="true" outlineLevel="0" collapsed="false">
      <c r="A17" s="7" t="n">
        <v>2</v>
      </c>
      <c r="B17" s="4" t="s">
        <v>22</v>
      </c>
      <c r="C17" s="4"/>
      <c r="D17" s="4"/>
      <c r="E17" s="4"/>
      <c r="F17" s="4"/>
      <c r="G17" s="4"/>
      <c r="H17" s="14" t="s">
        <v>23</v>
      </c>
      <c r="I17" s="14"/>
      <c r="J17" s="14"/>
      <c r="K17" s="0"/>
      <c r="L17" s="0"/>
      <c r="M17" s="0"/>
      <c r="N17" s="0"/>
      <c r="O17" s="0"/>
      <c r="P17" s="0"/>
      <c r="Q17" s="0"/>
      <c r="R17" s="0"/>
      <c r="S17" s="0"/>
      <c r="T17" s="0"/>
      <c r="U17" s="0"/>
      <c r="V17" s="0"/>
      <c r="W17" s="0"/>
      <c r="X17" s="0"/>
      <c r="Y17" s="0"/>
      <c r="Z17" s="0"/>
    </row>
    <row r="18" customFormat="false" ht="15.75" hidden="false" customHeight="true" outlineLevel="0" collapsed="false">
      <c r="A18" s="7" t="n">
        <v>3</v>
      </c>
      <c r="B18" s="4" t="s">
        <v>24</v>
      </c>
      <c r="C18" s="4"/>
      <c r="D18" s="4"/>
      <c r="E18" s="4"/>
      <c r="F18" s="4"/>
      <c r="G18" s="4"/>
      <c r="H18" s="15" t="n">
        <v>1764.4</v>
      </c>
      <c r="I18" s="15"/>
      <c r="J18" s="15"/>
      <c r="K18" s="0"/>
      <c r="L18" s="0"/>
      <c r="M18" s="0"/>
      <c r="N18" s="0"/>
      <c r="O18" s="0"/>
      <c r="P18" s="0"/>
      <c r="Q18" s="0"/>
      <c r="R18" s="0"/>
      <c r="S18" s="0"/>
      <c r="T18" s="0"/>
      <c r="U18" s="0"/>
      <c r="V18" s="0"/>
      <c r="W18" s="0"/>
      <c r="X18" s="0"/>
      <c r="Y18" s="0"/>
      <c r="Z18" s="0"/>
    </row>
    <row r="19" customFormat="false" ht="15.75" hidden="false" customHeight="true" outlineLevel="0" collapsed="false">
      <c r="A19" s="7" t="n">
        <v>4</v>
      </c>
      <c r="B19" s="4" t="s">
        <v>25</v>
      </c>
      <c r="C19" s="4"/>
      <c r="D19" s="4"/>
      <c r="E19" s="4"/>
      <c r="F19" s="4"/>
      <c r="G19" s="4"/>
      <c r="H19" s="14" t="s">
        <v>26</v>
      </c>
      <c r="I19" s="14"/>
      <c r="J19" s="14"/>
      <c r="K19" s="0"/>
      <c r="L19" s="0"/>
      <c r="M19" s="0"/>
      <c r="N19" s="0"/>
      <c r="O19" s="0"/>
      <c r="P19" s="0"/>
      <c r="Q19" s="0"/>
      <c r="R19" s="0"/>
      <c r="S19" s="0"/>
      <c r="T19" s="0"/>
      <c r="U19" s="0"/>
      <c r="V19" s="0"/>
      <c r="W19" s="0"/>
      <c r="X19" s="0"/>
      <c r="Y19" s="0"/>
      <c r="Z19" s="0"/>
    </row>
    <row r="20" customFormat="false" ht="15.75" hidden="false" customHeight="true" outlineLevel="0" collapsed="false">
      <c r="A20" s="7" t="n">
        <v>5</v>
      </c>
      <c r="B20" s="4" t="s">
        <v>27</v>
      </c>
      <c r="C20" s="4"/>
      <c r="D20" s="4"/>
      <c r="E20" s="4"/>
      <c r="F20" s="4"/>
      <c r="G20" s="4"/>
      <c r="H20" s="16" t="n">
        <v>44592</v>
      </c>
      <c r="I20" s="16"/>
      <c r="J20" s="16"/>
      <c r="K20" s="0"/>
      <c r="L20" s="0"/>
      <c r="M20" s="0"/>
      <c r="N20" s="0"/>
      <c r="O20" s="0"/>
      <c r="P20" s="0"/>
      <c r="Q20" s="0"/>
      <c r="R20" s="0"/>
      <c r="S20" s="0"/>
      <c r="T20" s="0"/>
      <c r="U20" s="0"/>
      <c r="V20" s="0"/>
      <c r="W20" s="0"/>
      <c r="X20" s="0"/>
      <c r="Y20" s="0"/>
      <c r="Z20" s="0"/>
    </row>
    <row r="21" customFormat="false" ht="27.6" hidden="false" customHeight="true" outlineLevel="0" collapsed="false">
      <c r="A21" s="7" t="n">
        <v>6</v>
      </c>
      <c r="B21" s="17" t="s">
        <v>28</v>
      </c>
      <c r="C21" s="17"/>
      <c r="D21" s="17"/>
      <c r="E21" s="17"/>
      <c r="F21" s="17"/>
      <c r="G21" s="17"/>
      <c r="H21" s="18" t="n">
        <f aca="false">ROUND(H18/220,2)</f>
        <v>8.02</v>
      </c>
      <c r="I21" s="18"/>
      <c r="J21" s="18"/>
      <c r="K21" s="0"/>
      <c r="L21" s="19"/>
      <c r="M21" s="0"/>
      <c r="N21" s="0"/>
      <c r="O21" s="0"/>
      <c r="P21" s="0"/>
      <c r="Q21" s="0"/>
      <c r="R21" s="0"/>
      <c r="S21" s="0"/>
      <c r="T21" s="0"/>
      <c r="U21" s="0"/>
      <c r="V21" s="0"/>
      <c r="W21" s="0"/>
      <c r="X21" s="0"/>
      <c r="Y21" s="0"/>
      <c r="Z21" s="0"/>
    </row>
    <row r="22" customFormat="false" ht="27.6" hidden="false" customHeight="true" outlineLevel="0" collapsed="false">
      <c r="A22" s="7" t="n">
        <v>7</v>
      </c>
      <c r="B22" s="17" t="s">
        <v>29</v>
      </c>
      <c r="C22" s="17"/>
      <c r="D22" s="17"/>
      <c r="E22" s="17"/>
      <c r="F22" s="17"/>
      <c r="G22" s="17"/>
      <c r="H22" s="18" t="n">
        <f aca="false">SUM(H21+H26)</f>
        <v>10.43</v>
      </c>
      <c r="I22" s="18"/>
      <c r="J22" s="18"/>
      <c r="K22" s="0"/>
      <c r="L22" s="0"/>
      <c r="M22" s="0"/>
      <c r="N22" s="0"/>
      <c r="O22" s="0"/>
      <c r="P22" s="0"/>
      <c r="Q22" s="0"/>
      <c r="R22" s="0"/>
      <c r="S22" s="0"/>
      <c r="T22" s="0"/>
      <c r="U22" s="0"/>
      <c r="V22" s="0"/>
      <c r="W22" s="0"/>
      <c r="X22" s="0"/>
      <c r="Y22" s="0"/>
      <c r="Z22" s="0"/>
    </row>
    <row r="23" customFormat="false" ht="25.9" hidden="false" customHeight="true" outlineLevel="0" collapsed="false">
      <c r="A23" s="7" t="n">
        <v>8</v>
      </c>
      <c r="B23" s="17" t="s">
        <v>30</v>
      </c>
      <c r="C23" s="17"/>
      <c r="D23" s="17"/>
      <c r="E23" s="17"/>
      <c r="F23" s="17"/>
      <c r="G23" s="17"/>
      <c r="H23" s="18" t="n">
        <f aca="false">ROUND(H21*1.5,2)</f>
        <v>12.03</v>
      </c>
      <c r="I23" s="18"/>
      <c r="J23" s="18"/>
      <c r="K23" s="0"/>
      <c r="L23" s="0"/>
      <c r="M23" s="0"/>
      <c r="N23" s="0"/>
      <c r="O23" s="0"/>
      <c r="P23" s="0"/>
      <c r="Q23" s="0"/>
      <c r="R23" s="0"/>
      <c r="S23" s="0"/>
      <c r="T23" s="0"/>
      <c r="U23" s="0"/>
      <c r="V23" s="0"/>
      <c r="W23" s="0"/>
      <c r="X23" s="0"/>
      <c r="Y23" s="0"/>
      <c r="Z23" s="0"/>
    </row>
    <row r="24" customFormat="false" ht="27" hidden="false" customHeight="true" outlineLevel="0" collapsed="false">
      <c r="A24" s="7" t="n">
        <v>9</v>
      </c>
      <c r="B24" s="17" t="s">
        <v>31</v>
      </c>
      <c r="C24" s="17"/>
      <c r="D24" s="17"/>
      <c r="E24" s="17"/>
      <c r="F24" s="17"/>
      <c r="G24" s="17"/>
      <c r="H24" s="18" t="n">
        <f aca="false">ROUND(1.3*H21*1.5,2)</f>
        <v>15.64</v>
      </c>
      <c r="I24" s="18"/>
      <c r="J24" s="18"/>
      <c r="K24" s="0"/>
      <c r="L24" s="0"/>
      <c r="M24" s="0"/>
      <c r="N24" s="0"/>
      <c r="O24" s="0"/>
      <c r="P24" s="0"/>
      <c r="Q24" s="0"/>
      <c r="R24" s="0"/>
      <c r="S24" s="0"/>
      <c r="T24" s="0"/>
      <c r="U24" s="0"/>
      <c r="V24" s="0"/>
      <c r="W24" s="0"/>
      <c r="X24" s="0"/>
      <c r="Y24" s="0"/>
      <c r="Z24" s="0"/>
    </row>
    <row r="25" customFormat="false" ht="28.9" hidden="false" customHeight="true" outlineLevel="0" collapsed="false">
      <c r="A25" s="7" t="n">
        <v>10</v>
      </c>
      <c r="B25" s="17" t="s">
        <v>32</v>
      </c>
      <c r="C25" s="17"/>
      <c r="D25" s="17"/>
      <c r="E25" s="17"/>
      <c r="F25" s="17"/>
      <c r="G25" s="17"/>
      <c r="H25" s="18" t="n">
        <f aca="false">ROUND(1.3*H21*0.2,2)</f>
        <v>2.09</v>
      </c>
      <c r="I25" s="18"/>
      <c r="J25" s="18"/>
      <c r="K25" s="0"/>
      <c r="L25" s="0"/>
      <c r="M25" s="0"/>
      <c r="N25" s="0"/>
      <c r="O25" s="0"/>
      <c r="P25" s="0"/>
      <c r="Q25" s="0"/>
      <c r="R25" s="0"/>
      <c r="S25" s="0"/>
      <c r="T25" s="0"/>
      <c r="U25" s="0"/>
      <c r="V25" s="0"/>
      <c r="W25" s="0"/>
      <c r="X25" s="0"/>
      <c r="Y25" s="0"/>
      <c r="Z25" s="0"/>
    </row>
    <row r="26" customFormat="false" ht="25.9" hidden="false" customHeight="true" outlineLevel="0" collapsed="false">
      <c r="A26" s="7" t="n">
        <v>11</v>
      </c>
      <c r="B26" s="17" t="s">
        <v>33</v>
      </c>
      <c r="C26" s="17"/>
      <c r="D26" s="17"/>
      <c r="E26" s="17"/>
      <c r="F26" s="17"/>
      <c r="G26" s="17"/>
      <c r="H26" s="20" t="n">
        <f aca="false">ROUND(H21*0.3,2)</f>
        <v>2.41</v>
      </c>
      <c r="I26" s="20"/>
      <c r="J26" s="20"/>
      <c r="K26" s="0"/>
      <c r="L26" s="0"/>
      <c r="M26" s="0"/>
      <c r="N26" s="0"/>
      <c r="O26" s="0"/>
      <c r="P26" s="0"/>
      <c r="Q26" s="0"/>
      <c r="R26" s="0"/>
      <c r="S26" s="0"/>
      <c r="T26" s="0"/>
      <c r="U26" s="0"/>
      <c r="V26" s="0"/>
      <c r="W26" s="0"/>
      <c r="X26" s="0"/>
      <c r="Y26" s="0"/>
      <c r="Z26" s="0"/>
    </row>
    <row r="27" customFormat="false" ht="13.9" hidden="false" customHeight="true" outlineLevel="0" collapsed="false">
      <c r="A27" s="7" t="n">
        <v>12</v>
      </c>
      <c r="B27" s="17" t="s">
        <v>34</v>
      </c>
      <c r="C27" s="17"/>
      <c r="D27" s="17"/>
      <c r="E27" s="17"/>
      <c r="F27" s="17"/>
      <c r="G27" s="17"/>
      <c r="H27" s="21" t="n">
        <f aca="false">H18*0.3</f>
        <v>529.32</v>
      </c>
      <c r="I27" s="21"/>
      <c r="J27" s="21"/>
      <c r="K27" s="0"/>
      <c r="L27" s="0"/>
      <c r="M27" s="0"/>
      <c r="N27" s="0"/>
      <c r="O27" s="0"/>
      <c r="P27" s="0"/>
      <c r="Q27" s="0"/>
      <c r="R27" s="0"/>
      <c r="S27" s="0"/>
      <c r="T27" s="0"/>
      <c r="U27" s="0"/>
      <c r="V27" s="0"/>
      <c r="W27" s="0"/>
      <c r="X27" s="0"/>
      <c r="Y27" s="0"/>
      <c r="Z27" s="0"/>
    </row>
    <row r="28" customFormat="false" ht="13.15" hidden="false" customHeight="true" outlineLevel="0" collapsed="false">
      <c r="A28" s="7" t="n">
        <v>13</v>
      </c>
      <c r="B28" s="17" t="s">
        <v>35</v>
      </c>
      <c r="C28" s="17"/>
      <c r="D28" s="17"/>
      <c r="E28" s="17"/>
      <c r="F28" s="17"/>
      <c r="G28" s="17"/>
      <c r="H28" s="20" t="n">
        <v>1.34</v>
      </c>
      <c r="I28" s="20"/>
      <c r="J28" s="20"/>
      <c r="K28" s="0"/>
      <c r="L28" s="0"/>
      <c r="M28" s="0"/>
      <c r="N28" s="0"/>
      <c r="O28" s="0"/>
      <c r="P28" s="0"/>
      <c r="Q28" s="0"/>
      <c r="R28" s="0"/>
      <c r="S28" s="0"/>
      <c r="T28" s="0"/>
      <c r="U28" s="0"/>
      <c r="V28" s="0"/>
      <c r="W28" s="0"/>
      <c r="X28" s="0"/>
      <c r="Y28" s="0"/>
      <c r="Z28" s="0"/>
    </row>
    <row r="29" customFormat="false" ht="15" hidden="false" customHeight="false" outlineLevel="0" collapsed="false">
      <c r="A29" s="7" t="n">
        <v>14</v>
      </c>
      <c r="B29" s="22" t="s">
        <v>36</v>
      </c>
      <c r="C29" s="22"/>
      <c r="D29" s="22"/>
      <c r="E29" s="22"/>
      <c r="F29" s="22"/>
      <c r="G29" s="22"/>
      <c r="H29" s="23" t="n">
        <v>2</v>
      </c>
      <c r="I29" s="23"/>
      <c r="J29" s="23"/>
      <c r="K29" s="0"/>
      <c r="L29" s="0"/>
      <c r="M29" s="0"/>
      <c r="N29" s="0"/>
      <c r="O29" s="0"/>
      <c r="P29" s="0"/>
      <c r="Q29" s="0"/>
      <c r="R29" s="0"/>
      <c r="S29" s="0"/>
      <c r="T29" s="0"/>
      <c r="U29" s="0"/>
      <c r="V29" s="0"/>
      <c r="W29" s="0"/>
      <c r="X29" s="0"/>
      <c r="Y29" s="0"/>
      <c r="Z29" s="0"/>
    </row>
    <row r="30" customFormat="false" ht="12.75" hidden="false" customHeight="true" outlineLevel="0" collapsed="false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0"/>
      <c r="L30" s="0"/>
      <c r="M30" s="0"/>
      <c r="N30" s="0"/>
      <c r="O30" s="0"/>
      <c r="P30" s="0"/>
      <c r="Q30" s="0"/>
      <c r="R30" s="0"/>
      <c r="S30" s="0"/>
      <c r="T30" s="0"/>
      <c r="U30" s="0"/>
      <c r="V30" s="0"/>
      <c r="W30" s="0"/>
      <c r="X30" s="0"/>
      <c r="Y30" s="0"/>
      <c r="Z30" s="0"/>
    </row>
    <row r="31" customFormat="false" ht="20.25" hidden="false" customHeight="true" outlineLevel="0" collapsed="false">
      <c r="A31" s="11" t="s">
        <v>37</v>
      </c>
      <c r="B31" s="11"/>
      <c r="C31" s="11"/>
      <c r="D31" s="11"/>
      <c r="E31" s="11"/>
      <c r="F31" s="11"/>
      <c r="G31" s="11"/>
      <c r="H31" s="11"/>
      <c r="I31" s="11"/>
      <c r="J31" s="11"/>
      <c r="K31" s="0"/>
      <c r="L31" s="0"/>
      <c r="M31" s="0"/>
      <c r="N31" s="0"/>
      <c r="O31" s="0"/>
      <c r="P31" s="0"/>
      <c r="Q31" s="0"/>
      <c r="R31" s="0"/>
      <c r="S31" s="0"/>
      <c r="T31" s="0"/>
      <c r="U31" s="0"/>
      <c r="V31" s="0"/>
      <c r="W31" s="0"/>
      <c r="X31" s="0"/>
      <c r="Y31" s="0"/>
      <c r="Z31" s="0"/>
    </row>
    <row r="32" customFormat="false" ht="30" hidden="false" customHeight="true" outlineLevel="0" collapsed="false">
      <c r="A32" s="13" t="n">
        <v>1</v>
      </c>
      <c r="B32" s="13" t="s">
        <v>38</v>
      </c>
      <c r="C32" s="13"/>
      <c r="D32" s="13"/>
      <c r="E32" s="13"/>
      <c r="F32" s="13"/>
      <c r="G32" s="13"/>
      <c r="H32" s="13" t="s">
        <v>39</v>
      </c>
      <c r="I32" s="13"/>
      <c r="J32" s="13" t="s">
        <v>40</v>
      </c>
      <c r="K32" s="0"/>
      <c r="L32" s="0"/>
      <c r="M32" s="0"/>
      <c r="N32" s="0"/>
      <c r="O32" s="0"/>
      <c r="P32" s="0"/>
      <c r="Q32" s="0"/>
      <c r="R32" s="0"/>
      <c r="S32" s="0"/>
      <c r="T32" s="0"/>
      <c r="U32" s="0"/>
      <c r="V32" s="0"/>
      <c r="W32" s="0"/>
      <c r="X32" s="0"/>
      <c r="Y32" s="0"/>
      <c r="Z32" s="0"/>
    </row>
    <row r="33" customFormat="false" ht="14.25" hidden="false" customHeight="true" outlineLevel="0" collapsed="false">
      <c r="A33" s="7" t="s">
        <v>7</v>
      </c>
      <c r="B33" s="4" t="s">
        <v>41</v>
      </c>
      <c r="C33" s="4"/>
      <c r="D33" s="4"/>
      <c r="E33" s="4"/>
      <c r="F33" s="4"/>
      <c r="G33" s="4"/>
      <c r="H33" s="4"/>
      <c r="I33" s="4"/>
      <c r="J33" s="24" t="n">
        <f aca="false">H18*2</f>
        <v>3528.8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customFormat="false" ht="12.75" hidden="false" customHeight="true" outlineLevel="0" collapsed="false">
      <c r="A34" s="7" t="s">
        <v>9</v>
      </c>
      <c r="B34" s="4" t="s">
        <v>42</v>
      </c>
      <c r="C34" s="4"/>
      <c r="D34" s="4"/>
      <c r="E34" s="4"/>
      <c r="F34" s="4"/>
      <c r="G34" s="4"/>
      <c r="H34" s="4"/>
      <c r="I34" s="26" t="n">
        <v>0.3</v>
      </c>
      <c r="J34" s="27" t="n">
        <f aca="false">ROUND(I34*J33,2)</f>
        <v>1058.64</v>
      </c>
    </row>
    <row r="35" customFormat="false" ht="28.15" hidden="false" customHeight="true" outlineLevel="0" collapsed="false">
      <c r="A35" s="7" t="s">
        <v>12</v>
      </c>
      <c r="B35" s="17" t="s">
        <v>43</v>
      </c>
      <c r="C35" s="17"/>
      <c r="D35" s="17"/>
      <c r="E35" s="17"/>
      <c r="F35" s="17"/>
      <c r="G35" s="17"/>
      <c r="H35" s="17"/>
      <c r="I35" s="28"/>
      <c r="J35" s="28" t="n">
        <f aca="false">ROUND(2*8*15*H25,2)</f>
        <v>501.6</v>
      </c>
    </row>
    <row r="36" customFormat="false" ht="51" hidden="false" customHeight="true" outlineLevel="0" collapsed="false">
      <c r="A36" s="7" t="s">
        <v>15</v>
      </c>
      <c r="B36" s="4" t="s">
        <v>44</v>
      </c>
      <c r="C36" s="4"/>
      <c r="D36" s="4"/>
      <c r="E36" s="4"/>
      <c r="F36" s="4"/>
      <c r="G36" s="4"/>
      <c r="H36" s="4"/>
      <c r="I36" s="28"/>
      <c r="J36" s="28" t="n">
        <f aca="false">ROUND(H27*(((12*15)+15)-((44/6)*26))*H24,2)*0+ROUND(2*4.33*H24,2)</f>
        <v>135.44</v>
      </c>
    </row>
    <row r="37" customFormat="false" ht="31.9" hidden="false" customHeight="true" outlineLevel="0" collapsed="false">
      <c r="A37" s="7" t="s">
        <v>45</v>
      </c>
      <c r="B37" s="17" t="s">
        <v>46</v>
      </c>
      <c r="C37" s="17"/>
      <c r="D37" s="17"/>
      <c r="E37" s="17"/>
      <c r="F37" s="17"/>
      <c r="G37" s="17"/>
      <c r="H37" s="17"/>
      <c r="I37" s="28"/>
      <c r="J37" s="28" t="n">
        <f aca="false">ROUND(SUM(J35:J36)*0.2,2)</f>
        <v>127.41</v>
      </c>
    </row>
    <row r="38" customFormat="false" ht="15.75" hidden="false" customHeight="true" outlineLevel="0" collapsed="false">
      <c r="A38" s="29" t="s">
        <v>47</v>
      </c>
      <c r="B38" s="29"/>
      <c r="C38" s="29"/>
      <c r="D38" s="29"/>
      <c r="E38" s="29"/>
      <c r="F38" s="29"/>
      <c r="G38" s="29"/>
      <c r="H38" s="29"/>
      <c r="I38" s="29"/>
      <c r="J38" s="30" t="n">
        <f aca="false">SUM(J33:J37)</f>
        <v>5351.89</v>
      </c>
    </row>
    <row r="39" customFormat="false" ht="15.75" hidden="false" customHeight="true" outlineLevel="0" collapsed="false">
      <c r="A39" s="7" t="s">
        <v>7</v>
      </c>
      <c r="B39" s="4" t="s">
        <v>48</v>
      </c>
      <c r="C39" s="4"/>
      <c r="D39" s="4"/>
      <c r="E39" s="4"/>
      <c r="F39" s="4"/>
      <c r="G39" s="4"/>
      <c r="H39" s="4"/>
      <c r="I39" s="4"/>
      <c r="J39" s="30" t="n">
        <f aca="false">ROUND(H23*15*H29*0.5,2)</f>
        <v>180.45</v>
      </c>
    </row>
    <row r="40" customFormat="false" ht="12.75" hidden="false" customHeight="true" outlineLevel="0" collapsed="false">
      <c r="A40" s="7" t="s">
        <v>9</v>
      </c>
      <c r="B40" s="4" t="s">
        <v>49</v>
      </c>
      <c r="C40" s="4"/>
      <c r="D40" s="4"/>
      <c r="E40" s="4"/>
      <c r="F40" s="4"/>
      <c r="G40" s="4"/>
      <c r="H40" s="4"/>
      <c r="I40" s="26"/>
      <c r="J40" s="30" t="n">
        <f aca="false">ROUND(H28*H29*15,2)</f>
        <v>40.2</v>
      </c>
    </row>
    <row r="41" customFormat="false" ht="45.6" hidden="false" customHeight="true" outlineLevel="0" collapsed="false">
      <c r="A41" s="31" t="s">
        <v>50</v>
      </c>
      <c r="B41" s="31"/>
      <c r="C41" s="31"/>
      <c r="D41" s="31"/>
      <c r="E41" s="31"/>
      <c r="F41" s="31"/>
      <c r="G41" s="31"/>
      <c r="H41" s="31"/>
      <c r="I41" s="31"/>
      <c r="J41" s="30" t="n">
        <f aca="false">J39+J40</f>
        <v>220.65</v>
      </c>
    </row>
    <row r="42" customFormat="false" ht="45.6" hidden="false" customHeight="true" outlineLevel="0" collapsed="false">
      <c r="A42" s="31" t="s">
        <v>51</v>
      </c>
      <c r="B42" s="31"/>
      <c r="C42" s="31"/>
      <c r="D42" s="31"/>
      <c r="E42" s="31"/>
      <c r="F42" s="31"/>
      <c r="G42" s="31"/>
      <c r="H42" s="31"/>
      <c r="I42" s="31"/>
      <c r="J42" s="30" t="n">
        <f aca="false">J38+J41</f>
        <v>5572.54</v>
      </c>
    </row>
    <row r="43" customFormat="false" ht="15" hidden="false" customHeight="true" outlineLevel="0" collapsed="false">
      <c r="A43" s="10"/>
      <c r="B43" s="10"/>
      <c r="C43" s="10"/>
      <c r="D43" s="10"/>
      <c r="E43" s="10"/>
      <c r="F43" s="10"/>
      <c r="G43" s="10"/>
      <c r="H43" s="10"/>
      <c r="I43" s="10"/>
      <c r="J43" s="10"/>
    </row>
    <row r="44" customFormat="false" ht="15" hidden="false" customHeight="true" outlineLevel="0" collapsed="false">
      <c r="A44" s="32" t="s">
        <v>52</v>
      </c>
      <c r="B44" s="32"/>
      <c r="C44" s="32"/>
      <c r="D44" s="32"/>
      <c r="E44" s="32"/>
      <c r="F44" s="32"/>
      <c r="G44" s="32"/>
      <c r="H44" s="32"/>
      <c r="I44" s="32"/>
      <c r="J44" s="32"/>
    </row>
    <row r="45" customFormat="false" ht="27" hidden="false" customHeight="true" outlineLevel="0" collapsed="false">
      <c r="A45" s="33" t="s">
        <v>53</v>
      </c>
      <c r="B45" s="33"/>
      <c r="C45" s="33"/>
      <c r="D45" s="33"/>
      <c r="E45" s="33"/>
      <c r="F45" s="33"/>
      <c r="G45" s="33"/>
      <c r="H45" s="33"/>
      <c r="I45" s="33"/>
      <c r="J45" s="33"/>
    </row>
    <row r="46" customFormat="false" ht="36" hidden="false" customHeight="true" outlineLevel="0" collapsed="false">
      <c r="A46" s="34" t="s">
        <v>54</v>
      </c>
      <c r="B46" s="35" t="s">
        <v>55</v>
      </c>
      <c r="C46" s="35"/>
      <c r="D46" s="35"/>
      <c r="E46" s="35"/>
      <c r="F46" s="35"/>
      <c r="G46" s="35"/>
      <c r="H46" s="35"/>
      <c r="I46" s="35"/>
      <c r="J46" s="9" t="s">
        <v>56</v>
      </c>
    </row>
    <row r="47" customFormat="false" ht="12.75" hidden="false" customHeight="true" outlineLevel="0" collapsed="false">
      <c r="A47" s="36" t="s">
        <v>7</v>
      </c>
      <c r="B47" s="4" t="s">
        <v>57</v>
      </c>
      <c r="C47" s="4"/>
      <c r="D47" s="4"/>
      <c r="E47" s="4"/>
      <c r="F47" s="4"/>
      <c r="G47" s="4"/>
      <c r="H47" s="4"/>
      <c r="I47" s="37" t="n">
        <v>0.0833</v>
      </c>
      <c r="J47" s="38" t="n">
        <f aca="false">ROUND($J$38*I47,2)</f>
        <v>445.81</v>
      </c>
    </row>
    <row r="48" customFormat="false" ht="12.75" hidden="false" customHeight="true" outlineLevel="0" collapsed="false">
      <c r="A48" s="36" t="s">
        <v>9</v>
      </c>
      <c r="B48" s="4" t="s">
        <v>58</v>
      </c>
      <c r="C48" s="4"/>
      <c r="D48" s="4"/>
      <c r="E48" s="4"/>
      <c r="F48" s="4"/>
      <c r="G48" s="4"/>
      <c r="H48" s="4"/>
      <c r="I48" s="39" t="n">
        <v>0.03025</v>
      </c>
      <c r="J48" s="38" t="n">
        <f aca="false">ROUND($J$38*I48,2)</f>
        <v>161.89</v>
      </c>
    </row>
    <row r="49" customFormat="false" ht="12.75" hidden="false" customHeight="true" outlineLevel="0" collapsed="false">
      <c r="A49" s="40" t="s">
        <v>59</v>
      </c>
      <c r="B49" s="40"/>
      <c r="C49" s="40"/>
      <c r="D49" s="40"/>
      <c r="E49" s="40"/>
      <c r="F49" s="40"/>
      <c r="G49" s="40"/>
      <c r="H49" s="40"/>
      <c r="I49" s="40"/>
      <c r="J49" s="38" t="n">
        <f aca="false">SUM(J47+J48)</f>
        <v>607.7</v>
      </c>
    </row>
    <row r="50" customFormat="false" ht="12.75" hidden="false" customHeight="true" outlineLevel="0" collapsed="false">
      <c r="A50" s="41" t="s">
        <v>12</v>
      </c>
      <c r="B50" s="42" t="s">
        <v>60</v>
      </c>
      <c r="C50" s="42"/>
      <c r="D50" s="42"/>
      <c r="E50" s="42"/>
      <c r="F50" s="42"/>
      <c r="G50" s="42"/>
      <c r="H50" s="42"/>
      <c r="I50" s="42"/>
      <c r="J50" s="43" t="n">
        <f aca="false">ROUND(I63*J49,2)</f>
        <v>223.63</v>
      </c>
    </row>
    <row r="51" customFormat="false" ht="30" hidden="false" customHeight="true" outlineLevel="0" collapsed="false">
      <c r="A51" s="44" t="s">
        <v>59</v>
      </c>
      <c r="B51" s="44"/>
      <c r="C51" s="44"/>
      <c r="D51" s="44"/>
      <c r="E51" s="44"/>
      <c r="F51" s="44"/>
      <c r="G51" s="44"/>
      <c r="H51" s="44"/>
      <c r="I51" s="44"/>
      <c r="J51" s="45" t="n">
        <f aca="false">J49+J50</f>
        <v>831.33</v>
      </c>
    </row>
    <row r="52" customFormat="false" ht="30" hidden="false" customHeight="true" outlineLevel="0" collapsed="false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customFormat="false" ht="12.75" hidden="false" customHeight="true" outlineLevel="0" collapsed="false">
      <c r="A53" s="32" t="s">
        <v>61</v>
      </c>
      <c r="B53" s="32"/>
      <c r="C53" s="32"/>
      <c r="D53" s="32"/>
      <c r="E53" s="32"/>
      <c r="F53" s="32"/>
      <c r="G53" s="32"/>
      <c r="H53" s="32"/>
      <c r="I53" s="32"/>
      <c r="J53" s="32"/>
    </row>
    <row r="54" customFormat="false" ht="12.75" hidden="false" customHeight="true" outlineLevel="0" collapsed="false">
      <c r="A54" s="46" t="s">
        <v>62</v>
      </c>
      <c r="B54" s="46" t="s">
        <v>63</v>
      </c>
      <c r="C54" s="46"/>
      <c r="D54" s="46"/>
      <c r="E54" s="46"/>
      <c r="F54" s="46"/>
      <c r="G54" s="46"/>
      <c r="H54" s="46"/>
      <c r="I54" s="13" t="s">
        <v>64</v>
      </c>
      <c r="J54" s="13" t="s">
        <v>65</v>
      </c>
    </row>
    <row r="55" customFormat="false" ht="12.75" hidden="false" customHeight="true" outlineLevel="0" collapsed="false">
      <c r="A55" s="36" t="s">
        <v>7</v>
      </c>
      <c r="B55" s="42" t="s">
        <v>66</v>
      </c>
      <c r="C55" s="42"/>
      <c r="D55" s="42"/>
      <c r="E55" s="42"/>
      <c r="F55" s="42"/>
      <c r="G55" s="42"/>
      <c r="H55" s="42"/>
      <c r="I55" s="47" t="n">
        <v>0.2</v>
      </c>
      <c r="J55" s="48" t="n">
        <f aca="false">ROUND($J$38*I55,2)</f>
        <v>1070.38</v>
      </c>
    </row>
    <row r="56" customFormat="false" ht="12.75" hidden="false" customHeight="true" outlineLevel="0" collapsed="false">
      <c r="A56" s="36" t="s">
        <v>9</v>
      </c>
      <c r="B56" s="42" t="s">
        <v>67</v>
      </c>
      <c r="C56" s="42"/>
      <c r="D56" s="42"/>
      <c r="E56" s="42"/>
      <c r="F56" s="42"/>
      <c r="G56" s="42"/>
      <c r="H56" s="42"/>
      <c r="I56" s="47" t="n">
        <v>0.025</v>
      </c>
      <c r="J56" s="48" t="n">
        <f aca="false">ROUND($J$38*I56,2)</f>
        <v>133.8</v>
      </c>
    </row>
    <row r="57" customFormat="false" ht="12.75" hidden="false" customHeight="true" outlineLevel="0" collapsed="false">
      <c r="A57" s="36" t="s">
        <v>12</v>
      </c>
      <c r="B57" s="42" t="s">
        <v>68</v>
      </c>
      <c r="C57" s="42"/>
      <c r="D57" s="42"/>
      <c r="E57" s="49" t="s">
        <v>69</v>
      </c>
      <c r="F57" s="50" t="n">
        <v>0.03</v>
      </c>
      <c r="G57" s="49" t="s">
        <v>70</v>
      </c>
      <c r="H57" s="51" t="n">
        <v>1</v>
      </c>
      <c r="I57" s="52" t="n">
        <f aca="false">ROUND((F57*H57),6)</f>
        <v>0.03</v>
      </c>
      <c r="J57" s="48" t="n">
        <f aca="false">ROUND($J$38*I57,2)</f>
        <v>160.56</v>
      </c>
    </row>
    <row r="58" customFormat="false" ht="12.75" hidden="false" customHeight="true" outlineLevel="0" collapsed="false">
      <c r="A58" s="36" t="s">
        <v>15</v>
      </c>
      <c r="B58" s="42" t="s">
        <v>71</v>
      </c>
      <c r="C58" s="42"/>
      <c r="D58" s="42"/>
      <c r="E58" s="42"/>
      <c r="F58" s="42"/>
      <c r="G58" s="42"/>
      <c r="H58" s="42"/>
      <c r="I58" s="47" t="n">
        <v>0.015</v>
      </c>
      <c r="J58" s="48" t="n">
        <f aca="false">ROUND($J$38*I58,2)</f>
        <v>80.28</v>
      </c>
    </row>
    <row r="59" customFormat="false" ht="12.75" hidden="false" customHeight="true" outlineLevel="0" collapsed="false">
      <c r="A59" s="36" t="s">
        <v>45</v>
      </c>
      <c r="B59" s="42" t="s">
        <v>72</v>
      </c>
      <c r="C59" s="42"/>
      <c r="D59" s="42"/>
      <c r="E59" s="42"/>
      <c r="F59" s="42"/>
      <c r="G59" s="42"/>
      <c r="H59" s="42"/>
      <c r="I59" s="47" t="n">
        <v>0.01</v>
      </c>
      <c r="J59" s="48" t="n">
        <f aca="false">ROUND($J$38*I59,2)</f>
        <v>53.52</v>
      </c>
    </row>
    <row r="60" customFormat="false" ht="12.75" hidden="false" customHeight="true" outlineLevel="0" collapsed="false">
      <c r="A60" s="36" t="s">
        <v>73</v>
      </c>
      <c r="B60" s="42" t="s">
        <v>74</v>
      </c>
      <c r="C60" s="42"/>
      <c r="D60" s="42"/>
      <c r="E60" s="42"/>
      <c r="F60" s="42"/>
      <c r="G60" s="42"/>
      <c r="H60" s="42"/>
      <c r="I60" s="47" t="n">
        <v>0.006</v>
      </c>
      <c r="J60" s="48" t="n">
        <f aca="false">ROUND($J$38*I60,2)</f>
        <v>32.11</v>
      </c>
    </row>
    <row r="61" customFormat="false" ht="12.75" hidden="false" customHeight="true" outlineLevel="0" collapsed="false">
      <c r="A61" s="36" t="s">
        <v>75</v>
      </c>
      <c r="B61" s="42" t="s">
        <v>76</v>
      </c>
      <c r="C61" s="42"/>
      <c r="D61" s="42"/>
      <c r="E61" s="42"/>
      <c r="F61" s="42"/>
      <c r="G61" s="42"/>
      <c r="H61" s="42"/>
      <c r="I61" s="47" t="n">
        <v>0.002</v>
      </c>
      <c r="J61" s="48" t="n">
        <f aca="false">ROUND($J$38*I61,2)</f>
        <v>10.7</v>
      </c>
    </row>
    <row r="62" customFormat="false" ht="12.75" hidden="false" customHeight="true" outlineLevel="0" collapsed="false">
      <c r="A62" s="36" t="s">
        <v>77</v>
      </c>
      <c r="B62" s="42" t="s">
        <v>78</v>
      </c>
      <c r="C62" s="42"/>
      <c r="D62" s="42"/>
      <c r="E62" s="42"/>
      <c r="F62" s="42"/>
      <c r="G62" s="42"/>
      <c r="H62" s="42"/>
      <c r="I62" s="47" t="n">
        <v>0.08</v>
      </c>
      <c r="J62" s="48" t="n">
        <f aca="false">ROUND($J$38*I62,2)</f>
        <v>428.15</v>
      </c>
    </row>
    <row r="63" customFormat="false" ht="15.75" hidden="false" customHeight="true" outlineLevel="0" collapsed="false">
      <c r="A63" s="44" t="s">
        <v>59</v>
      </c>
      <c r="B63" s="44"/>
      <c r="C63" s="44"/>
      <c r="D63" s="44"/>
      <c r="E63" s="44"/>
      <c r="F63" s="44"/>
      <c r="G63" s="44"/>
      <c r="H63" s="44"/>
      <c r="I63" s="53" t="n">
        <f aca="false">SUM(I55:I62)</f>
        <v>0.368</v>
      </c>
      <c r="J63" s="45" t="n">
        <f aca="false">SUM(J55:J62)</f>
        <v>1969.5</v>
      </c>
    </row>
    <row r="64" customFormat="false" ht="15.75" hidden="false" customHeight="true" outlineLevel="0" collapsed="false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customFormat="false" ht="12.75" hidden="false" customHeight="true" outlineLevel="0" collapsed="false">
      <c r="A65" s="32" t="s">
        <v>79</v>
      </c>
      <c r="B65" s="32"/>
      <c r="C65" s="32"/>
      <c r="D65" s="32"/>
      <c r="E65" s="32"/>
      <c r="F65" s="32"/>
      <c r="G65" s="32"/>
      <c r="H65" s="32"/>
      <c r="I65" s="32"/>
      <c r="J65" s="32"/>
    </row>
    <row r="66" customFormat="false" ht="12.75" hidden="false" customHeight="true" outlineLevel="0" collapsed="false">
      <c r="A66" s="46" t="s">
        <v>80</v>
      </c>
      <c r="B66" s="46" t="s">
        <v>81</v>
      </c>
      <c r="C66" s="46"/>
      <c r="D66" s="46"/>
      <c r="E66" s="46"/>
      <c r="F66" s="46"/>
      <c r="G66" s="46"/>
      <c r="H66" s="46"/>
      <c r="I66" s="46"/>
      <c r="J66" s="13" t="s">
        <v>56</v>
      </c>
    </row>
    <row r="67" customFormat="false" ht="12.75" hidden="false" customHeight="true" outlineLevel="0" collapsed="false">
      <c r="A67" s="36" t="s">
        <v>7</v>
      </c>
      <c r="B67" s="42" t="s">
        <v>82</v>
      </c>
      <c r="C67" s="42"/>
      <c r="D67" s="42"/>
      <c r="E67" s="42"/>
      <c r="F67" s="42"/>
      <c r="G67" s="42"/>
      <c r="H67" s="42"/>
      <c r="I67" s="42"/>
      <c r="J67" s="48" t="n">
        <f aca="false">IF(ROUND((I68*I70*I69)-(J33*0.06),2)&lt;0,0,ROUND((I68*I70*I69)-(J33*0.06),2))</f>
        <v>0</v>
      </c>
    </row>
    <row r="68" customFormat="false" ht="12.75" hidden="false" customHeight="true" outlineLevel="0" collapsed="false">
      <c r="A68" s="36"/>
      <c r="B68" s="54" t="s">
        <v>83</v>
      </c>
      <c r="C68" s="54"/>
      <c r="D68" s="54"/>
      <c r="E68" s="54"/>
      <c r="F68" s="54"/>
      <c r="G68" s="54"/>
      <c r="H68" s="54"/>
      <c r="I68" s="55" t="n">
        <v>3</v>
      </c>
      <c r="J68" s="56" t="s">
        <v>84</v>
      </c>
    </row>
    <row r="69" customFormat="false" ht="12.75" hidden="false" customHeight="true" outlineLevel="0" collapsed="false">
      <c r="A69" s="36"/>
      <c r="B69" s="57" t="s">
        <v>85</v>
      </c>
      <c r="C69" s="57"/>
      <c r="D69" s="57"/>
      <c r="E69" s="57"/>
      <c r="F69" s="57"/>
      <c r="G69" s="57"/>
      <c r="H69" s="57"/>
      <c r="I69" s="58" t="n">
        <v>2</v>
      </c>
      <c r="J69" s="56"/>
    </row>
    <row r="70" customFormat="false" ht="12.75" hidden="false" customHeight="true" outlineLevel="0" collapsed="false">
      <c r="A70" s="36"/>
      <c r="B70" s="57" t="s">
        <v>86</v>
      </c>
      <c r="C70" s="57"/>
      <c r="D70" s="57"/>
      <c r="E70" s="57"/>
      <c r="F70" s="57"/>
      <c r="G70" s="57"/>
      <c r="H70" s="57"/>
      <c r="I70" s="59" t="n">
        <v>30</v>
      </c>
      <c r="J70" s="56"/>
    </row>
    <row r="71" customFormat="false" ht="12.75" hidden="false" customHeight="true" outlineLevel="0" collapsed="false">
      <c r="A71" s="36" t="s">
        <v>9</v>
      </c>
      <c r="B71" s="42" t="s">
        <v>87</v>
      </c>
      <c r="C71" s="42"/>
      <c r="D71" s="42"/>
      <c r="E71" s="42"/>
      <c r="F71" s="42"/>
      <c r="G71" s="42"/>
      <c r="H71" s="42"/>
      <c r="I71" s="42"/>
      <c r="J71" s="48" t="n">
        <f aca="false">ROUND(I73*I72*(1-0.2),2)*1+ROUND(21.726*6*(1-0.19),2)*0</f>
        <v>574.32</v>
      </c>
    </row>
    <row r="72" customFormat="false" ht="27" hidden="false" customHeight="true" outlineLevel="0" collapsed="false">
      <c r="A72" s="36"/>
      <c r="B72" s="57" t="s">
        <v>88</v>
      </c>
      <c r="C72" s="57"/>
      <c r="D72" s="57"/>
      <c r="E72" s="57"/>
      <c r="F72" s="57"/>
      <c r="G72" s="57"/>
      <c r="H72" s="57"/>
      <c r="I72" s="60" t="n">
        <v>23.93</v>
      </c>
      <c r="J72" s="56" t="s">
        <v>84</v>
      </c>
    </row>
    <row r="73" customFormat="false" ht="27" hidden="false" customHeight="true" outlineLevel="0" collapsed="false">
      <c r="A73" s="61"/>
      <c r="B73" s="57" t="s">
        <v>89</v>
      </c>
      <c r="C73" s="57"/>
      <c r="D73" s="57"/>
      <c r="E73" s="57"/>
      <c r="F73" s="57"/>
      <c r="G73" s="57"/>
      <c r="H73" s="57"/>
      <c r="I73" s="59" t="n">
        <v>30</v>
      </c>
      <c r="J73" s="56"/>
    </row>
    <row r="74" customFormat="false" ht="12.75" hidden="false" customHeight="true" outlineLevel="0" collapsed="false">
      <c r="A74" s="36" t="s">
        <v>12</v>
      </c>
      <c r="B74" s="4" t="s">
        <v>90</v>
      </c>
      <c r="C74" s="4"/>
      <c r="D74" s="4"/>
      <c r="E74" s="4"/>
      <c r="F74" s="4"/>
      <c r="G74" s="4"/>
      <c r="H74" s="4"/>
      <c r="I74" s="4"/>
      <c r="J74" s="48" t="n">
        <f aca="false">ROUND(J38*26*0.00023,2)</f>
        <v>32</v>
      </c>
    </row>
    <row r="75" customFormat="false" ht="12.75" hidden="false" customHeight="true" outlineLevel="0" collapsed="false">
      <c r="A75" s="36"/>
      <c r="B75" s="4"/>
      <c r="C75" s="4"/>
      <c r="D75" s="4"/>
      <c r="E75" s="4"/>
      <c r="F75" s="4"/>
      <c r="G75" s="4"/>
      <c r="H75" s="4"/>
      <c r="I75" s="4"/>
      <c r="J75" s="62"/>
    </row>
    <row r="76" customFormat="false" ht="15.75" hidden="false" customHeight="true" outlineLevel="0" collapsed="false">
      <c r="A76" s="44" t="s">
        <v>91</v>
      </c>
      <c r="B76" s="44"/>
      <c r="C76" s="44"/>
      <c r="D76" s="44"/>
      <c r="E76" s="44"/>
      <c r="F76" s="44"/>
      <c r="G76" s="44"/>
      <c r="H76" s="44"/>
      <c r="I76" s="44"/>
      <c r="J76" s="45" t="n">
        <f aca="false">SUM(J67:J75)</f>
        <v>606.32</v>
      </c>
    </row>
    <row r="77" customFormat="false" ht="15.75" hidden="false" customHeight="true" outlineLevel="0" collapsed="false">
      <c r="A77" s="12"/>
      <c r="B77" s="12"/>
      <c r="C77" s="12"/>
      <c r="D77" s="12"/>
      <c r="E77" s="12"/>
      <c r="F77" s="12"/>
      <c r="G77" s="12"/>
      <c r="H77" s="12"/>
      <c r="I77" s="12"/>
      <c r="J77" s="12"/>
    </row>
    <row r="78" customFormat="false" ht="14.25" hidden="false" customHeight="true" outlineLevel="0" collapsed="false">
      <c r="A78" s="32" t="s">
        <v>92</v>
      </c>
      <c r="B78" s="32"/>
      <c r="C78" s="32"/>
      <c r="D78" s="32"/>
      <c r="E78" s="32"/>
      <c r="F78" s="32"/>
      <c r="G78" s="32"/>
      <c r="H78" s="32"/>
      <c r="I78" s="32"/>
      <c r="J78" s="32"/>
    </row>
    <row r="79" customFormat="false" ht="14.25" hidden="false" customHeight="true" outlineLevel="0" collapsed="false">
      <c r="A79" s="13" t="n">
        <v>2</v>
      </c>
      <c r="B79" s="13" t="s">
        <v>93</v>
      </c>
      <c r="C79" s="13"/>
      <c r="D79" s="13"/>
      <c r="E79" s="13"/>
      <c r="F79" s="13"/>
      <c r="G79" s="13"/>
      <c r="H79" s="13"/>
      <c r="I79" s="13"/>
      <c r="J79" s="13" t="s">
        <v>56</v>
      </c>
    </row>
    <row r="80" customFormat="false" ht="14.25" hidden="false" customHeight="true" outlineLevel="0" collapsed="false">
      <c r="A80" s="7" t="s">
        <v>54</v>
      </c>
      <c r="B80" s="7"/>
      <c r="C80" s="4" t="s">
        <v>94</v>
      </c>
      <c r="D80" s="4"/>
      <c r="E80" s="4"/>
      <c r="F80" s="4"/>
      <c r="G80" s="4"/>
      <c r="H80" s="4"/>
      <c r="I80" s="4"/>
      <c r="J80" s="63" t="n">
        <f aca="false">J51</f>
        <v>831.33</v>
      </c>
    </row>
    <row r="81" customFormat="false" ht="14.25" hidden="false" customHeight="true" outlineLevel="0" collapsed="false">
      <c r="A81" s="7" t="s">
        <v>62</v>
      </c>
      <c r="B81" s="7"/>
      <c r="C81" s="4" t="s">
        <v>63</v>
      </c>
      <c r="D81" s="4"/>
      <c r="E81" s="4"/>
      <c r="F81" s="4"/>
      <c r="G81" s="4"/>
      <c r="H81" s="4"/>
      <c r="I81" s="4"/>
      <c r="J81" s="63" t="n">
        <f aca="false">J63</f>
        <v>1969.5</v>
      </c>
    </row>
    <row r="82" customFormat="false" ht="12.75" hidden="false" customHeight="true" outlineLevel="0" collapsed="false">
      <c r="A82" s="7" t="s">
        <v>80</v>
      </c>
      <c r="B82" s="7"/>
      <c r="C82" s="4" t="s">
        <v>81</v>
      </c>
      <c r="D82" s="4"/>
      <c r="E82" s="4"/>
      <c r="F82" s="4"/>
      <c r="G82" s="4"/>
      <c r="H82" s="4"/>
      <c r="I82" s="4"/>
      <c r="J82" s="63" t="n">
        <f aca="false">J76</f>
        <v>606.32</v>
      </c>
    </row>
    <row r="83" customFormat="false" ht="15.75" hidden="false" customHeight="true" outlineLevel="0" collapsed="false">
      <c r="A83" s="29" t="s">
        <v>59</v>
      </c>
      <c r="B83" s="29"/>
      <c r="C83" s="29"/>
      <c r="D83" s="29"/>
      <c r="E83" s="29"/>
      <c r="F83" s="29"/>
      <c r="G83" s="29"/>
      <c r="H83" s="29"/>
      <c r="I83" s="29"/>
      <c r="J83" s="64" t="n">
        <f aca="false">SUM(J80+J81+J82)</f>
        <v>3407.15</v>
      </c>
    </row>
    <row r="84" customFormat="false" ht="15.75" hidden="false" customHeight="true" outlineLevel="0" collapsed="false">
      <c r="A84" s="10"/>
      <c r="B84" s="10"/>
      <c r="C84" s="10"/>
      <c r="D84" s="10"/>
      <c r="E84" s="10"/>
      <c r="F84" s="10"/>
      <c r="G84" s="10"/>
      <c r="H84" s="10"/>
      <c r="I84" s="10"/>
      <c r="J84" s="10"/>
    </row>
    <row r="85" customFormat="false" ht="46.5" hidden="false" customHeight="true" outlineLevel="0" collapsed="false">
      <c r="A85" s="32" t="s">
        <v>95</v>
      </c>
      <c r="B85" s="32"/>
      <c r="C85" s="32"/>
      <c r="D85" s="32"/>
      <c r="E85" s="32"/>
      <c r="F85" s="32"/>
      <c r="G85" s="32"/>
      <c r="H85" s="32"/>
      <c r="I85" s="32"/>
      <c r="J85" s="32"/>
    </row>
    <row r="86" customFormat="false" ht="14.25" hidden="false" customHeight="true" outlineLevel="0" collapsed="false">
      <c r="A86" s="46" t="n">
        <v>3</v>
      </c>
      <c r="B86" s="13" t="s">
        <v>96</v>
      </c>
      <c r="C86" s="13"/>
      <c r="D86" s="13"/>
      <c r="E86" s="13"/>
      <c r="F86" s="13"/>
      <c r="G86" s="13"/>
      <c r="H86" s="13"/>
      <c r="I86" s="13"/>
      <c r="J86" s="46" t="s">
        <v>97</v>
      </c>
    </row>
    <row r="87" customFormat="false" ht="12.75" hidden="false" customHeight="true" outlineLevel="0" collapsed="false">
      <c r="A87" s="36" t="s">
        <v>7</v>
      </c>
      <c r="B87" s="4" t="s">
        <v>98</v>
      </c>
      <c r="C87" s="4"/>
      <c r="D87" s="4"/>
      <c r="E87" s="4"/>
      <c r="F87" s="4"/>
      <c r="G87" s="4"/>
      <c r="H87" s="4"/>
      <c r="I87" s="4"/>
      <c r="J87" s="48" t="n">
        <f aca="false">ROUND((($J$38/12)+($J$47/12)+($J$38/12/12)+($J$48/12))*(30/30)*0.05,2)</f>
        <v>26.69</v>
      </c>
    </row>
    <row r="88" customFormat="false" ht="27" hidden="false" customHeight="true" outlineLevel="0" collapsed="false">
      <c r="A88" s="36" t="s">
        <v>9</v>
      </c>
      <c r="B88" s="4" t="s">
        <v>99</v>
      </c>
      <c r="C88" s="4"/>
      <c r="D88" s="4"/>
      <c r="E88" s="4"/>
      <c r="F88" s="4"/>
      <c r="G88" s="4"/>
      <c r="H88" s="4"/>
      <c r="I88" s="4"/>
      <c r="J88" s="48" t="n">
        <f aca="false">ROUND($J$87*I62,2)</f>
        <v>2.14</v>
      </c>
    </row>
    <row r="89" customFormat="false" ht="39.6" hidden="false" customHeight="true" outlineLevel="0" collapsed="false">
      <c r="A89" s="36" t="s">
        <v>12</v>
      </c>
      <c r="B89" s="4" t="s">
        <v>100</v>
      </c>
      <c r="C89" s="4"/>
      <c r="D89" s="4"/>
      <c r="E89" s="4"/>
      <c r="F89" s="4"/>
      <c r="G89" s="4"/>
      <c r="H89" s="4"/>
      <c r="I89" s="65" t="n">
        <v>0.0019</v>
      </c>
      <c r="J89" s="48" t="n">
        <f aca="false">ROUND($J$38*I89,2)</f>
        <v>10.17</v>
      </c>
    </row>
    <row r="90" customFormat="false" ht="36" hidden="false" customHeight="true" outlineLevel="0" collapsed="false">
      <c r="A90" s="36" t="s">
        <v>15</v>
      </c>
      <c r="B90" s="4" t="s">
        <v>101</v>
      </c>
      <c r="C90" s="4"/>
      <c r="D90" s="4"/>
      <c r="E90" s="4"/>
      <c r="F90" s="4"/>
      <c r="G90" s="4"/>
      <c r="H90" s="4"/>
      <c r="I90" s="4"/>
      <c r="J90" s="48" t="n">
        <f aca="false">ROUND(((($J$38/30)*7)/$H$10)*0.9,2)</f>
        <v>93.66</v>
      </c>
    </row>
    <row r="91" customFormat="false" ht="12.75" hidden="false" customHeight="true" outlineLevel="0" collapsed="false">
      <c r="A91" s="36" t="s">
        <v>45</v>
      </c>
      <c r="B91" s="4" t="s">
        <v>102</v>
      </c>
      <c r="C91" s="4"/>
      <c r="D91" s="4"/>
      <c r="E91" s="4"/>
      <c r="F91" s="4"/>
      <c r="G91" s="4"/>
      <c r="H91" s="4"/>
      <c r="I91" s="4"/>
      <c r="J91" s="48" t="n">
        <f aca="false">ROUND($I$63*J90,2)</f>
        <v>34.47</v>
      </c>
    </row>
    <row r="92" customFormat="false" ht="39" hidden="false" customHeight="true" outlineLevel="0" collapsed="false">
      <c r="A92" s="36" t="s">
        <v>73</v>
      </c>
      <c r="B92" s="4" t="s">
        <v>103</v>
      </c>
      <c r="C92" s="4"/>
      <c r="D92" s="4"/>
      <c r="E92" s="4"/>
      <c r="F92" s="4"/>
      <c r="G92" s="4"/>
      <c r="H92" s="4"/>
      <c r="I92" s="65" t="n">
        <v>0.0381</v>
      </c>
      <c r="J92" s="48" t="n">
        <f aca="false">ROUND($J$38*I92,2)</f>
        <v>203.91</v>
      </c>
    </row>
    <row r="93" customFormat="false" ht="15.75" hidden="false" customHeight="true" outlineLevel="0" collapsed="false">
      <c r="A93" s="44" t="s">
        <v>59</v>
      </c>
      <c r="B93" s="44"/>
      <c r="C93" s="44"/>
      <c r="D93" s="44"/>
      <c r="E93" s="44"/>
      <c r="F93" s="44"/>
      <c r="G93" s="44"/>
      <c r="H93" s="44"/>
      <c r="I93" s="44"/>
      <c r="J93" s="45" t="n">
        <f aca="false">SUM(J87:J92)</f>
        <v>371.04</v>
      </c>
    </row>
    <row r="94" customFormat="false" ht="27" hidden="false" customHeight="true" outlineLevel="0" collapsed="false">
      <c r="A94" s="10"/>
      <c r="B94" s="10"/>
      <c r="C94" s="10"/>
      <c r="D94" s="10"/>
      <c r="E94" s="10"/>
      <c r="F94" s="10"/>
      <c r="G94" s="10"/>
      <c r="H94" s="10"/>
      <c r="I94" s="10"/>
      <c r="J94" s="10"/>
    </row>
    <row r="95" customFormat="false" ht="14.25" hidden="false" customHeight="true" outlineLevel="0" collapsed="false">
      <c r="A95" s="32" t="s">
        <v>104</v>
      </c>
      <c r="B95" s="32"/>
      <c r="C95" s="32"/>
      <c r="D95" s="32"/>
      <c r="E95" s="32"/>
      <c r="F95" s="32"/>
      <c r="G95" s="32"/>
      <c r="H95" s="32"/>
      <c r="I95" s="32"/>
      <c r="J95" s="32"/>
    </row>
    <row r="96" customFormat="false" ht="29.45" hidden="false" customHeight="true" outlineLevel="0" collapsed="false">
      <c r="A96" s="66" t="s">
        <v>105</v>
      </c>
      <c r="B96" s="66"/>
      <c r="C96" s="66"/>
      <c r="D96" s="66"/>
      <c r="E96" s="66"/>
      <c r="F96" s="66"/>
      <c r="G96" s="66"/>
      <c r="H96" s="66"/>
      <c r="I96" s="66"/>
      <c r="J96" s="67" t="n">
        <f aca="false">J99+J38+J47+J48</f>
        <v>6445.27</v>
      </c>
    </row>
    <row r="97" customFormat="false" ht="12.75" hidden="false" customHeight="true" outlineLevel="0" collapsed="false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customFormat="false" ht="12.75" hidden="false" customHeight="true" outlineLevel="0" collapsed="false">
      <c r="A98" s="68" t="s">
        <v>106</v>
      </c>
      <c r="B98" s="46" t="s">
        <v>107</v>
      </c>
      <c r="C98" s="46"/>
      <c r="D98" s="46"/>
      <c r="E98" s="46"/>
      <c r="F98" s="46"/>
      <c r="G98" s="46"/>
      <c r="H98" s="46"/>
      <c r="I98" s="46"/>
      <c r="J98" s="68" t="s">
        <v>56</v>
      </c>
    </row>
    <row r="99" customFormat="false" ht="12.75" hidden="false" customHeight="true" outlineLevel="0" collapsed="false">
      <c r="A99" s="41" t="s">
        <v>7</v>
      </c>
      <c r="B99" s="4" t="s">
        <v>108</v>
      </c>
      <c r="C99" s="4"/>
      <c r="D99" s="4"/>
      <c r="E99" s="4"/>
      <c r="F99" s="4"/>
      <c r="G99" s="4"/>
      <c r="H99" s="4"/>
      <c r="I99" s="39" t="n">
        <v>0.09075</v>
      </c>
      <c r="J99" s="48" t="n">
        <f aca="false">ROUND(($J$38*I99),2)</f>
        <v>485.68</v>
      </c>
    </row>
    <row r="100" customFormat="false" ht="12.75" hidden="false" customHeight="true" outlineLevel="0" collapsed="false">
      <c r="A100" s="41" t="s">
        <v>9</v>
      </c>
      <c r="B100" s="42" t="s">
        <v>109</v>
      </c>
      <c r="C100" s="42"/>
      <c r="D100" s="42"/>
      <c r="E100" s="42"/>
      <c r="F100" s="42"/>
      <c r="G100" s="42"/>
      <c r="H100" s="42"/>
      <c r="I100" s="42"/>
      <c r="J100" s="69" t="n">
        <f aca="false">ROUND((($J$96/30)*2.96)/12,2)</f>
        <v>52.99</v>
      </c>
    </row>
    <row r="101" customFormat="false" ht="12.75" hidden="false" customHeight="true" outlineLevel="0" collapsed="false">
      <c r="A101" s="41" t="s">
        <v>12</v>
      </c>
      <c r="B101" s="42" t="s">
        <v>110</v>
      </c>
      <c r="C101" s="42"/>
      <c r="D101" s="42"/>
      <c r="E101" s="42"/>
      <c r="F101" s="42"/>
      <c r="G101" s="42"/>
      <c r="H101" s="42"/>
      <c r="I101" s="42"/>
      <c r="J101" s="69" t="n">
        <f aca="false">ROUND((($J$96/30)*5)/12*0.0231,2)</f>
        <v>2.07</v>
      </c>
    </row>
    <row r="102" customFormat="false" ht="12.75" hidden="false" customHeight="true" outlineLevel="0" collapsed="false">
      <c r="A102" s="41" t="s">
        <v>15</v>
      </c>
      <c r="B102" s="42" t="s">
        <v>111</v>
      </c>
      <c r="C102" s="42"/>
      <c r="D102" s="42"/>
      <c r="E102" s="42"/>
      <c r="F102" s="42"/>
      <c r="G102" s="42"/>
      <c r="H102" s="42"/>
      <c r="I102" s="42"/>
      <c r="J102" s="43" t="n">
        <f aca="false">ROUND(((($J$96/30)*15)/12)*0.0172,2)</f>
        <v>4.62</v>
      </c>
    </row>
    <row r="103" customFormat="false" ht="12.75" hidden="false" customHeight="true" outlineLevel="0" collapsed="false">
      <c r="A103" s="41" t="s">
        <v>45</v>
      </c>
      <c r="B103" s="42" t="s">
        <v>112</v>
      </c>
      <c r="C103" s="42"/>
      <c r="D103" s="42"/>
      <c r="E103" s="42"/>
      <c r="F103" s="42"/>
      <c r="G103" s="42"/>
      <c r="H103" s="42"/>
      <c r="I103" s="42"/>
      <c r="J103" s="48" t="n">
        <f aca="false">ROUND(((($J$38+$J$38/3)*4/12)/12)*0.02,2)</f>
        <v>3.96</v>
      </c>
    </row>
    <row r="104" customFormat="false" ht="14.25" hidden="false" customHeight="true" outlineLevel="0" collapsed="false">
      <c r="A104" s="41" t="s">
        <v>73</v>
      </c>
      <c r="B104" s="42" t="s">
        <v>113</v>
      </c>
      <c r="C104" s="42"/>
      <c r="D104" s="42"/>
      <c r="E104" s="42"/>
      <c r="F104" s="42"/>
      <c r="G104" s="42"/>
      <c r="H104" s="42"/>
      <c r="I104" s="42"/>
      <c r="J104" s="43" t="n">
        <f aca="false">ROUND(((($J$96/30)*5)/12),2)</f>
        <v>89.52</v>
      </c>
    </row>
    <row r="105" customFormat="false" ht="12.75" hidden="false" customHeight="true" outlineLevel="0" collapsed="false">
      <c r="A105" s="44" t="s">
        <v>59</v>
      </c>
      <c r="B105" s="44"/>
      <c r="C105" s="44"/>
      <c r="D105" s="44"/>
      <c r="E105" s="44"/>
      <c r="F105" s="44"/>
      <c r="G105" s="44"/>
      <c r="H105" s="44"/>
      <c r="I105" s="44"/>
      <c r="J105" s="70" t="n">
        <f aca="false">SUM(J99:J104)</f>
        <v>638.84</v>
      </c>
    </row>
    <row r="106" customFormat="false" ht="15.75" hidden="false" customHeight="true" outlineLevel="0" collapsed="false">
      <c r="A106" s="41" t="s">
        <v>75</v>
      </c>
      <c r="B106" s="42" t="s">
        <v>114</v>
      </c>
      <c r="C106" s="42"/>
      <c r="D106" s="42"/>
      <c r="E106" s="42"/>
      <c r="F106" s="42"/>
      <c r="G106" s="42"/>
      <c r="H106" s="42"/>
      <c r="I106" s="42"/>
      <c r="J106" s="43" t="n">
        <f aca="false">ROUND(I63*J105,2)</f>
        <v>235.09</v>
      </c>
    </row>
    <row r="107" customFormat="false" ht="15" hidden="false" customHeight="true" outlineLevel="0" collapsed="false">
      <c r="A107" s="44" t="s">
        <v>59</v>
      </c>
      <c r="B107" s="44"/>
      <c r="C107" s="44"/>
      <c r="D107" s="44"/>
      <c r="E107" s="44"/>
      <c r="F107" s="44"/>
      <c r="G107" s="44"/>
      <c r="H107" s="44"/>
      <c r="I107" s="44"/>
      <c r="J107" s="45" t="n">
        <f aca="false">SUM(J105:J106)</f>
        <v>873.93</v>
      </c>
    </row>
    <row r="108" customFormat="false" ht="12.75" hidden="false" customHeight="true" outlineLevel="0" collapsed="false">
      <c r="A108" s="32" t="s">
        <v>115</v>
      </c>
      <c r="B108" s="32"/>
      <c r="C108" s="32"/>
      <c r="D108" s="32"/>
      <c r="E108" s="32"/>
      <c r="F108" s="32"/>
      <c r="G108" s="32"/>
      <c r="H108" s="32"/>
      <c r="I108" s="32"/>
      <c r="J108" s="32"/>
    </row>
    <row r="109" customFormat="false" ht="12.75" hidden="false" customHeight="true" outlineLevel="0" collapsed="false">
      <c r="A109" s="46" t="s">
        <v>116</v>
      </c>
      <c r="B109" s="46" t="s">
        <v>117</v>
      </c>
      <c r="C109" s="46"/>
      <c r="D109" s="46"/>
      <c r="E109" s="46"/>
      <c r="F109" s="46"/>
      <c r="G109" s="46"/>
      <c r="H109" s="46"/>
      <c r="I109" s="46"/>
      <c r="J109" s="71" t="s">
        <v>56</v>
      </c>
    </row>
    <row r="110" customFormat="false" ht="12.75" hidden="false" customHeight="true" outlineLevel="0" collapsed="false">
      <c r="A110" s="36" t="s">
        <v>7</v>
      </c>
      <c r="B110" s="42" t="s">
        <v>118</v>
      </c>
      <c r="C110" s="42"/>
      <c r="D110" s="42"/>
      <c r="E110" s="42"/>
      <c r="F110" s="42"/>
      <c r="G110" s="42"/>
      <c r="H110" s="42"/>
      <c r="I110" s="42"/>
      <c r="J110" s="48" t="n">
        <v>0</v>
      </c>
    </row>
    <row r="111" customFormat="false" ht="12.75" hidden="false" customHeight="true" outlineLevel="0" collapsed="false">
      <c r="A111" s="40" t="s">
        <v>59</v>
      </c>
      <c r="B111" s="40"/>
      <c r="C111" s="40"/>
      <c r="D111" s="40"/>
      <c r="E111" s="40"/>
      <c r="F111" s="40"/>
      <c r="G111" s="40"/>
      <c r="H111" s="40"/>
      <c r="I111" s="40"/>
      <c r="J111" s="48" t="n">
        <v>0</v>
      </c>
    </row>
    <row r="112" customFormat="false" ht="12.75" hidden="false" customHeight="true" outlineLevel="0" collapsed="false">
      <c r="A112" s="41" t="s">
        <v>9</v>
      </c>
      <c r="B112" s="42" t="s">
        <v>119</v>
      </c>
      <c r="C112" s="42"/>
      <c r="D112" s="42"/>
      <c r="E112" s="42"/>
      <c r="F112" s="42"/>
      <c r="G112" s="42"/>
      <c r="H112" s="42"/>
      <c r="I112" s="42"/>
      <c r="J112" s="43" t="n">
        <f aca="false">ROUND(I63*J111,2)</f>
        <v>0</v>
      </c>
    </row>
    <row r="113" customFormat="false" ht="15.75" hidden="false" customHeight="true" outlineLevel="0" collapsed="false">
      <c r="A113" s="44" t="s">
        <v>59</v>
      </c>
      <c r="B113" s="44"/>
      <c r="C113" s="44"/>
      <c r="D113" s="44"/>
      <c r="E113" s="44"/>
      <c r="F113" s="44"/>
      <c r="G113" s="44"/>
      <c r="H113" s="44"/>
      <c r="I113" s="44"/>
      <c r="J113" s="45" t="n">
        <f aca="false">SUM(J111:J112)</f>
        <v>0</v>
      </c>
    </row>
    <row r="114" customFormat="false" ht="15.75" hidden="false" customHeight="true" outlineLevel="0" collapsed="false">
      <c r="A114" s="12"/>
      <c r="B114" s="12"/>
      <c r="C114" s="12"/>
      <c r="D114" s="12"/>
      <c r="E114" s="12"/>
      <c r="F114" s="12"/>
      <c r="G114" s="12"/>
      <c r="H114" s="12"/>
      <c r="I114" s="12"/>
      <c r="J114" s="12"/>
    </row>
    <row r="115" customFormat="false" ht="14.25" hidden="false" customHeight="true" outlineLevel="0" collapsed="false">
      <c r="A115" s="32" t="s">
        <v>120</v>
      </c>
      <c r="B115" s="32"/>
      <c r="C115" s="32"/>
      <c r="D115" s="32"/>
      <c r="E115" s="32"/>
      <c r="F115" s="32"/>
      <c r="G115" s="32"/>
      <c r="H115" s="32"/>
      <c r="I115" s="32"/>
      <c r="J115" s="32"/>
    </row>
    <row r="116" customFormat="false" ht="14.25" hidden="false" customHeight="true" outlineLevel="0" collapsed="false">
      <c r="A116" s="13" t="n">
        <v>4</v>
      </c>
      <c r="B116" s="13" t="s">
        <v>121</v>
      </c>
      <c r="C116" s="13"/>
      <c r="D116" s="13"/>
      <c r="E116" s="13"/>
      <c r="F116" s="13"/>
      <c r="G116" s="13"/>
      <c r="H116" s="13"/>
      <c r="I116" s="13"/>
      <c r="J116" s="71" t="s">
        <v>56</v>
      </c>
    </row>
    <row r="117" customFormat="false" ht="14.25" hidden="false" customHeight="true" outlineLevel="0" collapsed="false">
      <c r="A117" s="7" t="s">
        <v>106</v>
      </c>
      <c r="B117" s="4" t="s">
        <v>107</v>
      </c>
      <c r="C117" s="4"/>
      <c r="D117" s="4"/>
      <c r="E117" s="4"/>
      <c r="F117" s="4"/>
      <c r="G117" s="4"/>
      <c r="H117" s="4"/>
      <c r="I117" s="4"/>
      <c r="J117" s="48" t="n">
        <f aca="false">J107</f>
        <v>873.93</v>
      </c>
    </row>
    <row r="118" customFormat="false" ht="12.75" hidden="false" customHeight="true" outlineLevel="0" collapsed="false">
      <c r="A118" s="7" t="s">
        <v>122</v>
      </c>
      <c r="B118" s="4" t="s">
        <v>117</v>
      </c>
      <c r="C118" s="4"/>
      <c r="D118" s="4"/>
      <c r="E118" s="4"/>
      <c r="F118" s="4"/>
      <c r="G118" s="4"/>
      <c r="H118" s="4"/>
      <c r="I118" s="4"/>
      <c r="J118" s="48" t="n">
        <f aca="false">J113</f>
        <v>0</v>
      </c>
    </row>
    <row r="119" customFormat="false" ht="15.75" hidden="false" customHeight="true" outlineLevel="0" collapsed="false">
      <c r="A119" s="29" t="s">
        <v>59</v>
      </c>
      <c r="B119" s="29"/>
      <c r="C119" s="29"/>
      <c r="D119" s="29"/>
      <c r="E119" s="29"/>
      <c r="F119" s="29"/>
      <c r="G119" s="29"/>
      <c r="H119" s="29"/>
      <c r="I119" s="29"/>
      <c r="J119" s="45" t="n">
        <f aca="false">SUM(J117+J118)</f>
        <v>873.93</v>
      </c>
    </row>
    <row r="120" customFormat="false" ht="15.75" hidden="false" customHeight="true" outlineLevel="0" collapsed="false">
      <c r="A120" s="10"/>
      <c r="B120" s="10"/>
      <c r="C120" s="10"/>
      <c r="D120" s="10"/>
      <c r="E120" s="10"/>
      <c r="F120" s="10"/>
      <c r="G120" s="10"/>
      <c r="H120" s="10"/>
      <c r="I120" s="10"/>
      <c r="J120" s="10"/>
    </row>
    <row r="121" customFormat="false" ht="12.75" hidden="false" customHeight="true" outlineLevel="0" collapsed="false">
      <c r="A121" s="32" t="s">
        <v>123</v>
      </c>
      <c r="B121" s="32"/>
      <c r="C121" s="32"/>
      <c r="D121" s="32"/>
      <c r="E121" s="32"/>
      <c r="F121" s="32"/>
      <c r="G121" s="32"/>
      <c r="H121" s="32"/>
      <c r="I121" s="32"/>
      <c r="J121" s="32"/>
    </row>
    <row r="122" customFormat="false" ht="12.75" hidden="false" customHeight="true" outlineLevel="0" collapsed="false">
      <c r="A122" s="46" t="n">
        <v>5</v>
      </c>
      <c r="B122" s="46" t="s">
        <v>124</v>
      </c>
      <c r="C122" s="46"/>
      <c r="D122" s="46"/>
      <c r="E122" s="46"/>
      <c r="F122" s="46"/>
      <c r="G122" s="46"/>
      <c r="H122" s="46"/>
      <c r="I122" s="46"/>
      <c r="J122" s="46" t="s">
        <v>56</v>
      </c>
    </row>
    <row r="123" customFormat="false" ht="12.75" hidden="false" customHeight="true" outlineLevel="0" collapsed="false">
      <c r="A123" s="36" t="s">
        <v>7</v>
      </c>
      <c r="B123" s="42" t="s">
        <v>125</v>
      </c>
      <c r="C123" s="42"/>
      <c r="D123" s="42"/>
      <c r="E123" s="42"/>
      <c r="F123" s="42"/>
      <c r="G123" s="42"/>
      <c r="H123" s="42"/>
      <c r="I123" s="42"/>
      <c r="J123" s="72" t="n">
        <f aca="false">INSUMOS!E34</f>
        <v>164.313333333333</v>
      </c>
    </row>
    <row r="124" customFormat="false" ht="12.75" hidden="false" customHeight="true" outlineLevel="0" collapsed="false">
      <c r="A124" s="36" t="s">
        <v>9</v>
      </c>
      <c r="B124" s="42" t="s">
        <v>126</v>
      </c>
      <c r="C124" s="42"/>
      <c r="D124" s="42"/>
      <c r="E124" s="42"/>
      <c r="F124" s="42"/>
      <c r="G124" s="42"/>
      <c r="H124" s="42"/>
      <c r="I124" s="42"/>
      <c r="J124" s="62" t="n">
        <v>0</v>
      </c>
    </row>
    <row r="125" customFormat="false" ht="12.75" hidden="false" customHeight="true" outlineLevel="0" collapsed="false">
      <c r="A125" s="36" t="s">
        <v>12</v>
      </c>
      <c r="B125" s="42" t="s">
        <v>127</v>
      </c>
      <c r="C125" s="42"/>
      <c r="D125" s="42"/>
      <c r="E125" s="42"/>
      <c r="F125" s="42"/>
      <c r="G125" s="42"/>
      <c r="H125" s="42"/>
      <c r="I125" s="42"/>
      <c r="J125" s="62" t="n">
        <f aca="false">INSUMOS!E19</f>
        <v>583.623333333333</v>
      </c>
    </row>
    <row r="126" customFormat="false" ht="12.75" hidden="false" customHeight="true" outlineLevel="0" collapsed="false">
      <c r="A126" s="36" t="s">
        <v>15</v>
      </c>
      <c r="B126" s="42" t="s">
        <v>128</v>
      </c>
      <c r="C126" s="42"/>
      <c r="D126" s="42"/>
      <c r="E126" s="42"/>
      <c r="F126" s="42"/>
      <c r="G126" s="42"/>
      <c r="H126" s="42"/>
      <c r="I126" s="42"/>
      <c r="J126" s="62" t="s">
        <v>129</v>
      </c>
    </row>
    <row r="127" customFormat="false" ht="15.75" hidden="false" customHeight="true" outlineLevel="0" collapsed="false">
      <c r="A127" s="44" t="s">
        <v>91</v>
      </c>
      <c r="B127" s="44"/>
      <c r="C127" s="44"/>
      <c r="D127" s="44"/>
      <c r="E127" s="44"/>
      <c r="F127" s="44"/>
      <c r="G127" s="44"/>
      <c r="H127" s="44"/>
      <c r="I127" s="44"/>
      <c r="J127" s="73" t="n">
        <f aca="false">SUM(J123:J126)</f>
        <v>747.936666666667</v>
      </c>
    </row>
    <row r="128" customFormat="false" ht="30" hidden="false" customHeight="true" outlineLevel="0" collapsed="false">
      <c r="A128" s="10"/>
      <c r="B128" s="10"/>
      <c r="C128" s="10"/>
      <c r="D128" s="10"/>
      <c r="E128" s="10"/>
      <c r="F128" s="10"/>
      <c r="G128" s="10"/>
      <c r="H128" s="10"/>
      <c r="I128" s="10"/>
      <c r="J128" s="10"/>
    </row>
    <row r="129" customFormat="false" ht="12.75" hidden="false" customHeight="true" outlineLevel="0" collapsed="false">
      <c r="A129" s="32" t="s">
        <v>130</v>
      </c>
      <c r="B129" s="32"/>
      <c r="C129" s="32"/>
      <c r="D129" s="32"/>
      <c r="E129" s="32"/>
      <c r="F129" s="32"/>
      <c r="G129" s="32"/>
      <c r="H129" s="32"/>
      <c r="I129" s="32"/>
      <c r="J129" s="32"/>
    </row>
    <row r="130" customFormat="false" ht="23.45" hidden="false" customHeight="true" outlineLevel="0" collapsed="false">
      <c r="A130" s="46" t="n">
        <v>6</v>
      </c>
      <c r="B130" s="46" t="s">
        <v>131</v>
      </c>
      <c r="C130" s="46"/>
      <c r="D130" s="46"/>
      <c r="E130" s="46"/>
      <c r="F130" s="46"/>
      <c r="G130" s="46"/>
      <c r="H130" s="46"/>
      <c r="I130" s="13" t="s">
        <v>64</v>
      </c>
      <c r="J130" s="74" t="s">
        <v>132</v>
      </c>
    </row>
    <row r="131" customFormat="false" ht="12.75" hidden="false" customHeight="true" outlineLevel="0" collapsed="false">
      <c r="A131" s="54" t="s">
        <v>133</v>
      </c>
      <c r="B131" s="54"/>
      <c r="C131" s="54"/>
      <c r="D131" s="54"/>
      <c r="E131" s="54"/>
      <c r="F131" s="54"/>
      <c r="G131" s="54"/>
      <c r="H131" s="54"/>
      <c r="I131" s="75" t="s">
        <v>84</v>
      </c>
      <c r="J131" s="76" t="n">
        <f aca="false">SUM(J42+J83+J93+J119+J127)</f>
        <v>10972.5966666667</v>
      </c>
    </row>
    <row r="132" customFormat="false" ht="15.75" hidden="false" customHeight="true" outlineLevel="0" collapsed="false">
      <c r="A132" s="77" t="s">
        <v>7</v>
      </c>
      <c r="B132" s="78" t="s">
        <v>134</v>
      </c>
      <c r="C132" s="78"/>
      <c r="D132" s="78"/>
      <c r="E132" s="78"/>
      <c r="F132" s="78"/>
      <c r="G132" s="78"/>
      <c r="H132" s="78"/>
      <c r="I132" s="47" t="n">
        <v>0.06</v>
      </c>
      <c r="J132" s="48" t="n">
        <f aca="false">ROUND(I132*J131,2)</f>
        <v>658.36</v>
      </c>
    </row>
    <row r="133" customFormat="false" ht="12.75" hidden="false" customHeight="true" outlineLevel="0" collapsed="false">
      <c r="A133" s="54" t="s">
        <v>135</v>
      </c>
      <c r="B133" s="54"/>
      <c r="C133" s="54"/>
      <c r="D133" s="54"/>
      <c r="E133" s="54"/>
      <c r="F133" s="54"/>
      <c r="G133" s="54"/>
      <c r="H133" s="54"/>
      <c r="I133" s="79" t="s">
        <v>84</v>
      </c>
      <c r="J133" s="76" t="n">
        <f aca="false">SUM(J42+J83+J93+J119+J127+J132)</f>
        <v>11630.9566666667</v>
      </c>
    </row>
    <row r="134" customFormat="false" ht="15.75" hidden="false" customHeight="true" outlineLevel="0" collapsed="false">
      <c r="A134" s="77" t="s">
        <v>9</v>
      </c>
      <c r="B134" s="78" t="s">
        <v>136</v>
      </c>
      <c r="C134" s="78"/>
      <c r="D134" s="78"/>
      <c r="E134" s="78"/>
      <c r="F134" s="78"/>
      <c r="G134" s="78"/>
      <c r="H134" s="78"/>
      <c r="I134" s="47" t="n">
        <v>0.0679</v>
      </c>
      <c r="J134" s="48" t="n">
        <f aca="false">ROUND(I134*J133,2)</f>
        <v>789.74</v>
      </c>
    </row>
    <row r="135" customFormat="false" ht="12.75" hidden="false" customHeight="true" outlineLevel="0" collapsed="false">
      <c r="A135" s="54" t="s">
        <v>137</v>
      </c>
      <c r="B135" s="54"/>
      <c r="C135" s="54"/>
      <c r="D135" s="54"/>
      <c r="E135" s="54"/>
      <c r="F135" s="54"/>
      <c r="G135" s="54"/>
      <c r="H135" s="54"/>
      <c r="I135" s="79" t="s">
        <v>84</v>
      </c>
      <c r="J135" s="76" t="n">
        <f aca="false">SUM(J38+J83+J93+J119+J127+J132+J134)</f>
        <v>12200.0466666667</v>
      </c>
    </row>
    <row r="136" customFormat="false" ht="12.75" hidden="false" customHeight="true" outlineLevel="0" collapsed="false">
      <c r="A136" s="77" t="s">
        <v>12</v>
      </c>
      <c r="B136" s="78" t="s">
        <v>138</v>
      </c>
      <c r="C136" s="78"/>
      <c r="D136" s="78"/>
      <c r="E136" s="78"/>
      <c r="F136" s="78"/>
      <c r="G136" s="78"/>
      <c r="H136" s="78"/>
      <c r="I136" s="37" t="s">
        <v>84</v>
      </c>
      <c r="J136" s="56" t="s">
        <v>84</v>
      </c>
    </row>
    <row r="137" customFormat="false" ht="12.75" hidden="false" customHeight="true" outlineLevel="0" collapsed="false">
      <c r="A137" s="36"/>
      <c r="B137" s="42" t="s">
        <v>139</v>
      </c>
      <c r="C137" s="42"/>
      <c r="D137" s="42"/>
      <c r="E137" s="42"/>
      <c r="F137" s="42"/>
      <c r="G137" s="42"/>
      <c r="H137" s="42"/>
      <c r="I137" s="37" t="s">
        <v>84</v>
      </c>
      <c r="J137" s="56" t="s">
        <v>84</v>
      </c>
    </row>
    <row r="138" customFormat="false" ht="27" hidden="false" customHeight="true" outlineLevel="0" collapsed="false">
      <c r="A138" s="36"/>
      <c r="B138" s="42" t="s">
        <v>140</v>
      </c>
      <c r="C138" s="42"/>
      <c r="D138" s="42"/>
      <c r="E138" s="42"/>
      <c r="F138" s="42"/>
      <c r="G138" s="42"/>
      <c r="H138" s="42"/>
      <c r="I138" s="80" t="n">
        <v>0.076</v>
      </c>
      <c r="J138" s="48" t="n">
        <f aca="false">ROUND(($J$135/(1-$I$147))*I138,2)</f>
        <v>1050.66</v>
      </c>
    </row>
    <row r="139" customFormat="false" ht="27" hidden="false" customHeight="true" outlineLevel="0" collapsed="false">
      <c r="A139" s="36"/>
      <c r="B139" s="42" t="s">
        <v>141</v>
      </c>
      <c r="C139" s="42"/>
      <c r="D139" s="42"/>
      <c r="E139" s="42"/>
      <c r="F139" s="42"/>
      <c r="G139" s="42"/>
      <c r="H139" s="42"/>
      <c r="I139" s="80" t="n">
        <v>0.0165</v>
      </c>
      <c r="J139" s="48" t="n">
        <f aca="false">ROUND(($J$135/(1-$I$147))*I139,2)</f>
        <v>228.1</v>
      </c>
    </row>
    <row r="140" customFormat="false" ht="12.75" hidden="false" customHeight="true" outlineLevel="0" collapsed="false">
      <c r="A140" s="36"/>
      <c r="B140" s="4" t="s">
        <v>142</v>
      </c>
      <c r="C140" s="4"/>
      <c r="D140" s="4"/>
      <c r="E140" s="4"/>
      <c r="F140" s="4"/>
      <c r="G140" s="4"/>
      <c r="H140" s="4"/>
      <c r="I140" s="81" t="s">
        <v>84</v>
      </c>
      <c r="J140" s="56" t="s">
        <v>84</v>
      </c>
    </row>
    <row r="141" customFormat="false" ht="12.75" hidden="false" customHeight="true" outlineLevel="0" collapsed="false">
      <c r="A141" s="36"/>
      <c r="B141" s="4" t="s">
        <v>143</v>
      </c>
      <c r="C141" s="4"/>
      <c r="D141" s="4"/>
      <c r="E141" s="4"/>
      <c r="F141" s="4"/>
      <c r="G141" s="4"/>
      <c r="H141" s="4"/>
      <c r="I141" s="81" t="s">
        <v>84</v>
      </c>
      <c r="J141" s="56" t="s">
        <v>84</v>
      </c>
    </row>
    <row r="142" customFormat="false" ht="12.75" hidden="false" customHeight="true" outlineLevel="0" collapsed="false">
      <c r="A142" s="36"/>
      <c r="B142" s="42" t="s">
        <v>144</v>
      </c>
      <c r="C142" s="42"/>
      <c r="D142" s="42"/>
      <c r="E142" s="42"/>
      <c r="F142" s="42"/>
      <c r="G142" s="42"/>
      <c r="H142" s="42"/>
      <c r="I142" s="81" t="s">
        <v>84</v>
      </c>
      <c r="J142" s="56" t="s">
        <v>84</v>
      </c>
    </row>
    <row r="143" customFormat="false" ht="12.75" hidden="false" customHeight="true" outlineLevel="0" collapsed="false">
      <c r="A143" s="36"/>
      <c r="B143" s="42" t="s">
        <v>145</v>
      </c>
      <c r="C143" s="42"/>
      <c r="D143" s="42"/>
      <c r="E143" s="42"/>
      <c r="F143" s="42"/>
      <c r="G143" s="42"/>
      <c r="H143" s="42"/>
      <c r="I143" s="81" t="s">
        <v>84</v>
      </c>
      <c r="J143" s="56" t="s">
        <v>84</v>
      </c>
    </row>
    <row r="144" customFormat="false" ht="12.75" hidden="false" customHeight="true" outlineLevel="0" collapsed="false">
      <c r="A144" s="36"/>
      <c r="B144" s="42" t="s">
        <v>146</v>
      </c>
      <c r="C144" s="42"/>
      <c r="D144" s="42"/>
      <c r="E144" s="42"/>
      <c r="F144" s="42"/>
      <c r="G144" s="42"/>
      <c r="H144" s="42"/>
      <c r="I144" s="82" t="n">
        <v>0.025</v>
      </c>
      <c r="J144" s="48" t="n">
        <f aca="false">ROUND(($J$135/(1-$I$147))*I144,2)</f>
        <v>345.61</v>
      </c>
    </row>
    <row r="145" customFormat="false" ht="14.25" hidden="false" customHeight="true" outlineLevel="0" collapsed="false">
      <c r="A145" s="44" t="s">
        <v>59</v>
      </c>
      <c r="B145" s="44"/>
      <c r="C145" s="44"/>
      <c r="D145" s="44"/>
      <c r="E145" s="44"/>
      <c r="F145" s="44"/>
      <c r="G145" s="44"/>
      <c r="H145" s="44"/>
      <c r="I145" s="44"/>
      <c r="J145" s="45" t="n">
        <f aca="false">SUM(J132+J134+J138+J139+J144)</f>
        <v>3072.47</v>
      </c>
    </row>
    <row r="146" customFormat="false" ht="12.75" hidden="false" customHeight="true" outlineLevel="0" collapsed="false">
      <c r="A146" s="12"/>
      <c r="B146" s="12"/>
      <c r="C146" s="12"/>
      <c r="D146" s="12"/>
      <c r="E146" s="12"/>
      <c r="F146" s="12"/>
      <c r="G146" s="12"/>
      <c r="H146" s="12"/>
      <c r="I146" s="12"/>
      <c r="J146" s="12"/>
    </row>
    <row r="147" customFormat="false" ht="12.75" hidden="false" customHeight="true" outlineLevel="0" collapsed="false">
      <c r="A147" s="83" t="s">
        <v>147</v>
      </c>
      <c r="B147" s="83"/>
      <c r="C147" s="83"/>
      <c r="D147" s="83"/>
      <c r="E147" s="83"/>
      <c r="F147" s="83"/>
      <c r="G147" s="83"/>
      <c r="H147" s="83"/>
      <c r="I147" s="84" t="n">
        <f aca="false">SUM(I138:I144)</f>
        <v>0.1175</v>
      </c>
      <c r="J147" s="76" t="n">
        <f aca="false">SUM(J138:J144)</f>
        <v>1624.37</v>
      </c>
    </row>
    <row r="148" customFormat="false" ht="12.75" hidden="false" customHeight="true" outlineLevel="0" collapsed="false">
      <c r="A148" s="85" t="s">
        <v>148</v>
      </c>
      <c r="B148" s="85"/>
      <c r="C148" s="85"/>
      <c r="D148" s="86" t="s">
        <v>149</v>
      </c>
      <c r="E148" s="86"/>
      <c r="F148" s="86"/>
      <c r="G148" s="86"/>
      <c r="H148" s="86"/>
      <c r="I148" s="86"/>
      <c r="J148" s="86"/>
    </row>
    <row r="149" customFormat="false" ht="12.75" hidden="false" customHeight="true" outlineLevel="0" collapsed="false">
      <c r="A149" s="85"/>
      <c r="B149" s="85"/>
      <c r="C149" s="85"/>
      <c r="D149" s="86" t="s">
        <v>150</v>
      </c>
      <c r="E149" s="86"/>
      <c r="F149" s="86"/>
      <c r="G149" s="86"/>
      <c r="H149" s="86"/>
      <c r="I149" s="86"/>
      <c r="J149" s="86"/>
    </row>
    <row r="150" customFormat="false" ht="45.75" hidden="false" customHeight="true" outlineLevel="0" collapsed="false">
      <c r="A150" s="85"/>
      <c r="B150" s="85"/>
      <c r="C150" s="85"/>
      <c r="D150" s="86" t="s">
        <v>151</v>
      </c>
      <c r="E150" s="86"/>
      <c r="F150" s="86"/>
      <c r="G150" s="86"/>
      <c r="H150" s="86"/>
      <c r="I150" s="86"/>
      <c r="J150" s="86"/>
    </row>
    <row r="151" customFormat="false" ht="14.25" hidden="false" customHeight="true" outlineLevel="0" collapsed="false">
      <c r="A151" s="12"/>
      <c r="B151" s="12"/>
      <c r="C151" s="12"/>
      <c r="D151" s="12"/>
      <c r="E151" s="12"/>
      <c r="F151" s="12"/>
      <c r="G151" s="12"/>
      <c r="H151" s="12"/>
      <c r="I151" s="12"/>
      <c r="J151" s="12"/>
    </row>
    <row r="152" customFormat="false" ht="14.25" hidden="false" customHeight="true" outlineLevel="0" collapsed="false">
      <c r="A152" s="87" t="s">
        <v>152</v>
      </c>
      <c r="B152" s="87"/>
      <c r="C152" s="87"/>
      <c r="D152" s="87"/>
      <c r="E152" s="87"/>
      <c r="F152" s="87"/>
      <c r="G152" s="87"/>
      <c r="H152" s="87"/>
      <c r="I152" s="87"/>
      <c r="J152" s="87"/>
    </row>
    <row r="153" customFormat="false" ht="14.25" hidden="false" customHeight="true" outlineLevel="0" collapsed="false">
      <c r="A153" s="88" t="s">
        <v>153</v>
      </c>
      <c r="B153" s="88"/>
      <c r="C153" s="88"/>
      <c r="D153" s="88"/>
      <c r="E153" s="88"/>
      <c r="F153" s="88"/>
      <c r="G153" s="88"/>
      <c r="H153" s="88"/>
      <c r="I153" s="88"/>
      <c r="J153" s="89" t="s">
        <v>56</v>
      </c>
    </row>
    <row r="154" customFormat="false" ht="14.25" hidden="false" customHeight="true" outlineLevel="0" collapsed="false">
      <c r="A154" s="90" t="s">
        <v>7</v>
      </c>
      <c r="B154" s="91" t="s">
        <v>154</v>
      </c>
      <c r="C154" s="91"/>
      <c r="D154" s="91"/>
      <c r="E154" s="91"/>
      <c r="F154" s="91"/>
      <c r="G154" s="91"/>
      <c r="H154" s="91"/>
      <c r="I154" s="91"/>
      <c r="J154" s="62" t="n">
        <f aca="false">J42</f>
        <v>5572.54</v>
      </c>
    </row>
    <row r="155" customFormat="false" ht="14.25" hidden="false" customHeight="true" outlineLevel="0" collapsed="false">
      <c r="A155" s="90" t="s">
        <v>9</v>
      </c>
      <c r="B155" s="91" t="s">
        <v>52</v>
      </c>
      <c r="C155" s="91"/>
      <c r="D155" s="91"/>
      <c r="E155" s="91"/>
      <c r="F155" s="91"/>
      <c r="G155" s="91"/>
      <c r="H155" s="91"/>
      <c r="I155" s="91"/>
      <c r="J155" s="62" t="n">
        <f aca="false">J83</f>
        <v>3407.15</v>
      </c>
    </row>
    <row r="156" customFormat="false" ht="14.25" hidden="false" customHeight="true" outlineLevel="0" collapsed="false">
      <c r="A156" s="90" t="s">
        <v>12</v>
      </c>
      <c r="B156" s="91" t="s">
        <v>155</v>
      </c>
      <c r="C156" s="91"/>
      <c r="D156" s="91"/>
      <c r="E156" s="91"/>
      <c r="F156" s="91"/>
      <c r="G156" s="91"/>
      <c r="H156" s="91"/>
      <c r="I156" s="91"/>
      <c r="J156" s="62" t="n">
        <f aca="false">J93</f>
        <v>371.04</v>
      </c>
    </row>
    <row r="157" customFormat="false" ht="14.25" hidden="false" customHeight="true" outlineLevel="0" collapsed="false">
      <c r="A157" s="90" t="s">
        <v>15</v>
      </c>
      <c r="B157" s="91" t="s">
        <v>156</v>
      </c>
      <c r="C157" s="91"/>
      <c r="D157" s="91"/>
      <c r="E157" s="91"/>
      <c r="F157" s="91"/>
      <c r="G157" s="91"/>
      <c r="H157" s="91"/>
      <c r="I157" s="91"/>
      <c r="J157" s="62" t="n">
        <f aca="false">J119</f>
        <v>873.93</v>
      </c>
    </row>
    <row r="158" customFormat="false" ht="14.25" hidden="false" customHeight="true" outlineLevel="0" collapsed="false">
      <c r="A158" s="90" t="s">
        <v>45</v>
      </c>
      <c r="B158" s="91" t="s">
        <v>157</v>
      </c>
      <c r="C158" s="91"/>
      <c r="D158" s="91"/>
      <c r="E158" s="91"/>
      <c r="F158" s="91"/>
      <c r="G158" s="91"/>
      <c r="H158" s="91"/>
      <c r="I158" s="91"/>
      <c r="J158" s="62" t="n">
        <f aca="false">J127</f>
        <v>747.936666666667</v>
      </c>
    </row>
    <row r="159" customFormat="false" ht="14.25" hidden="false" customHeight="true" outlineLevel="0" collapsed="false">
      <c r="A159" s="92" t="s">
        <v>158</v>
      </c>
      <c r="B159" s="92"/>
      <c r="C159" s="92"/>
      <c r="D159" s="92"/>
      <c r="E159" s="92"/>
      <c r="F159" s="92"/>
      <c r="G159" s="92"/>
      <c r="H159" s="92"/>
      <c r="I159" s="92"/>
      <c r="J159" s="73" t="n">
        <f aca="false">SUM(J154:J158)</f>
        <v>10972.5966666667</v>
      </c>
    </row>
    <row r="160" customFormat="false" ht="12.75" hidden="false" customHeight="true" outlineLevel="0" collapsed="false">
      <c r="A160" s="90" t="s">
        <v>73</v>
      </c>
      <c r="B160" s="91" t="s">
        <v>159</v>
      </c>
      <c r="C160" s="91"/>
      <c r="D160" s="91"/>
      <c r="E160" s="91"/>
      <c r="F160" s="91"/>
      <c r="G160" s="91"/>
      <c r="H160" s="91"/>
      <c r="I160" s="91"/>
      <c r="J160" s="62" t="n">
        <f aca="false">J145</f>
        <v>3072.47</v>
      </c>
    </row>
    <row r="161" customFormat="false" ht="27" hidden="false" customHeight="true" outlineLevel="0" collapsed="false">
      <c r="A161" s="92" t="s">
        <v>160</v>
      </c>
      <c r="B161" s="92"/>
      <c r="C161" s="92"/>
      <c r="D161" s="92"/>
      <c r="E161" s="92"/>
      <c r="F161" s="92"/>
      <c r="G161" s="92"/>
      <c r="H161" s="92"/>
      <c r="I161" s="92"/>
      <c r="J161" s="73" t="n">
        <f aca="false">SUM(J159:J160)</f>
        <v>14045.0666666667</v>
      </c>
    </row>
    <row r="162" customFormat="false" ht="12.75" hidden="false" customHeight="true" outlineLevel="0" collapsed="false">
      <c r="A162" s="93"/>
      <c r="B162" s="93"/>
      <c r="C162" s="93"/>
      <c r="D162" s="93"/>
      <c r="E162" s="93"/>
      <c r="F162" s="93"/>
      <c r="G162" s="93"/>
      <c r="H162" s="93"/>
      <c r="I162" s="93"/>
      <c r="J162" s="93"/>
    </row>
    <row r="163" customFormat="false" ht="12.75" hidden="false" customHeight="true" outlineLevel="0" collapsed="false">
      <c r="A163" s="4" t="s">
        <v>161</v>
      </c>
      <c r="B163" s="4"/>
      <c r="C163" s="4"/>
      <c r="D163" s="4"/>
      <c r="E163" s="4"/>
      <c r="F163" s="4"/>
      <c r="G163" s="4"/>
      <c r="H163" s="4"/>
      <c r="I163" s="4"/>
      <c r="J163" s="4"/>
    </row>
    <row r="164" customFormat="false" ht="12.75" hidden="false" customHeight="true" outlineLevel="0" collapsed="false">
      <c r="A164" s="94" t="s">
        <v>162</v>
      </c>
      <c r="B164" s="94"/>
      <c r="C164" s="94"/>
      <c r="D164" s="94"/>
      <c r="E164" s="94"/>
      <c r="F164" s="94"/>
      <c r="G164" s="94" t="s">
        <v>163</v>
      </c>
      <c r="H164" s="94"/>
      <c r="I164" s="94"/>
      <c r="J164" s="94"/>
    </row>
    <row r="165" customFormat="false" ht="12.75" hidden="false" customHeight="true" outlineLevel="0" collapsed="false">
      <c r="A165" s="95" t="s">
        <v>164</v>
      </c>
      <c r="B165" s="95"/>
      <c r="C165" s="95"/>
      <c r="D165" s="95"/>
      <c r="E165" s="95"/>
      <c r="F165" s="95"/>
      <c r="G165" s="96" t="n">
        <v>4</v>
      </c>
      <c r="H165" s="96"/>
      <c r="I165" s="96"/>
      <c r="J165" s="96"/>
    </row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  <row r="1012" customFormat="false" ht="15.75" hidden="false" customHeight="true" outlineLevel="0" collapsed="false"/>
    <row r="1013" customFormat="false" ht="15.75" hidden="false" customHeight="true" outlineLevel="0" collapsed="false"/>
    <row r="1014" customFormat="false" ht="15.75" hidden="false" customHeight="true" outlineLevel="0" collapsed="false"/>
  </sheetData>
  <mergeCells count="189">
    <mergeCell ref="A1:J1"/>
    <mergeCell ref="A2:J2"/>
    <mergeCell ref="A3:G3"/>
    <mergeCell ref="H3:J3"/>
    <mergeCell ref="A4:G4"/>
    <mergeCell ref="H4:J4"/>
    <mergeCell ref="A5:J5"/>
    <mergeCell ref="A6:J6"/>
    <mergeCell ref="B7:G7"/>
    <mergeCell ref="H7:J7"/>
    <mergeCell ref="B8:G8"/>
    <mergeCell ref="H8:J8"/>
    <mergeCell ref="B9:G9"/>
    <mergeCell ref="H9:J9"/>
    <mergeCell ref="B10:G10"/>
    <mergeCell ref="H10:J10"/>
    <mergeCell ref="A11:J11"/>
    <mergeCell ref="A12:J12"/>
    <mergeCell ref="A13:J13"/>
    <mergeCell ref="A14:J14"/>
    <mergeCell ref="A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A30:J30"/>
    <mergeCell ref="A31:J31"/>
    <mergeCell ref="B32:G32"/>
    <mergeCell ref="H32:I32"/>
    <mergeCell ref="B33:I33"/>
    <mergeCell ref="B34:H34"/>
    <mergeCell ref="B35:H35"/>
    <mergeCell ref="B36:H36"/>
    <mergeCell ref="B37:H37"/>
    <mergeCell ref="A38:I38"/>
    <mergeCell ref="B39:I39"/>
    <mergeCell ref="B40:H40"/>
    <mergeCell ref="A41:I41"/>
    <mergeCell ref="A42:I42"/>
    <mergeCell ref="A43:J43"/>
    <mergeCell ref="A44:J44"/>
    <mergeCell ref="A45:J45"/>
    <mergeCell ref="B46:I46"/>
    <mergeCell ref="B47:H47"/>
    <mergeCell ref="B48:H48"/>
    <mergeCell ref="A49:I49"/>
    <mergeCell ref="B50:I50"/>
    <mergeCell ref="A51:I51"/>
    <mergeCell ref="A52:J52"/>
    <mergeCell ref="A53:J53"/>
    <mergeCell ref="B54:H54"/>
    <mergeCell ref="B55:H55"/>
    <mergeCell ref="B56:H56"/>
    <mergeCell ref="B57:D57"/>
    <mergeCell ref="B58:H58"/>
    <mergeCell ref="B59:H59"/>
    <mergeCell ref="B60:H60"/>
    <mergeCell ref="B61:H61"/>
    <mergeCell ref="B62:H62"/>
    <mergeCell ref="A63:H63"/>
    <mergeCell ref="A64:J64"/>
    <mergeCell ref="A65:J65"/>
    <mergeCell ref="B66:I66"/>
    <mergeCell ref="B67:I67"/>
    <mergeCell ref="B68:H68"/>
    <mergeCell ref="B69:H69"/>
    <mergeCell ref="B70:H70"/>
    <mergeCell ref="B71:I71"/>
    <mergeCell ref="B72:H72"/>
    <mergeCell ref="B73:H73"/>
    <mergeCell ref="B74:I74"/>
    <mergeCell ref="B75:I75"/>
    <mergeCell ref="A76:I76"/>
    <mergeCell ref="A77:J77"/>
    <mergeCell ref="A78:J78"/>
    <mergeCell ref="B79:I79"/>
    <mergeCell ref="C80:I80"/>
    <mergeCell ref="C81:I81"/>
    <mergeCell ref="C82:I82"/>
    <mergeCell ref="A83:I83"/>
    <mergeCell ref="A84:J84"/>
    <mergeCell ref="A85:J85"/>
    <mergeCell ref="B86:I86"/>
    <mergeCell ref="B87:I87"/>
    <mergeCell ref="B88:I88"/>
    <mergeCell ref="B89:H89"/>
    <mergeCell ref="B90:I90"/>
    <mergeCell ref="B91:I91"/>
    <mergeCell ref="B92:H92"/>
    <mergeCell ref="A93:I93"/>
    <mergeCell ref="A94:J94"/>
    <mergeCell ref="A95:J95"/>
    <mergeCell ref="A96:I96"/>
    <mergeCell ref="A97:J97"/>
    <mergeCell ref="B98:I98"/>
    <mergeCell ref="B99:H99"/>
    <mergeCell ref="B100:I100"/>
    <mergeCell ref="B101:I101"/>
    <mergeCell ref="B102:I102"/>
    <mergeCell ref="B103:I103"/>
    <mergeCell ref="B104:I104"/>
    <mergeCell ref="A105:I105"/>
    <mergeCell ref="B106:I106"/>
    <mergeCell ref="A107:I107"/>
    <mergeCell ref="A108:J108"/>
    <mergeCell ref="B109:I109"/>
    <mergeCell ref="B110:I110"/>
    <mergeCell ref="A111:I111"/>
    <mergeCell ref="B112:I112"/>
    <mergeCell ref="A113:I113"/>
    <mergeCell ref="A114:J114"/>
    <mergeCell ref="A115:J115"/>
    <mergeCell ref="B116:I116"/>
    <mergeCell ref="B117:I117"/>
    <mergeCell ref="B118:I118"/>
    <mergeCell ref="A119:I119"/>
    <mergeCell ref="A120:J120"/>
    <mergeCell ref="A121:J121"/>
    <mergeCell ref="B122:I122"/>
    <mergeCell ref="B123:I123"/>
    <mergeCell ref="B124:I124"/>
    <mergeCell ref="B125:I125"/>
    <mergeCell ref="B126:I126"/>
    <mergeCell ref="A127:I127"/>
    <mergeCell ref="A128:J128"/>
    <mergeCell ref="A129:J129"/>
    <mergeCell ref="B130:H130"/>
    <mergeCell ref="A131:H131"/>
    <mergeCell ref="B132:H132"/>
    <mergeCell ref="A133:H133"/>
    <mergeCell ref="B134:H134"/>
    <mergeCell ref="A135:H135"/>
    <mergeCell ref="B136:H136"/>
    <mergeCell ref="B137:H137"/>
    <mergeCell ref="B138:H138"/>
    <mergeCell ref="B139:H139"/>
    <mergeCell ref="B140:H140"/>
    <mergeCell ref="B141:H141"/>
    <mergeCell ref="B142:H142"/>
    <mergeCell ref="B143:H143"/>
    <mergeCell ref="B144:H144"/>
    <mergeCell ref="A145:I145"/>
    <mergeCell ref="A146:J146"/>
    <mergeCell ref="A147:H147"/>
    <mergeCell ref="A148:C150"/>
    <mergeCell ref="D148:J148"/>
    <mergeCell ref="D149:J149"/>
    <mergeCell ref="D150:J150"/>
    <mergeCell ref="A151:J151"/>
    <mergeCell ref="A152:J152"/>
    <mergeCell ref="A153:I153"/>
    <mergeCell ref="B154:I154"/>
    <mergeCell ref="B155:I155"/>
    <mergeCell ref="B156:I156"/>
    <mergeCell ref="B157:I157"/>
    <mergeCell ref="B158:I158"/>
    <mergeCell ref="A159:I159"/>
    <mergeCell ref="B160:I160"/>
    <mergeCell ref="A161:I161"/>
    <mergeCell ref="A162:J162"/>
    <mergeCell ref="A163:J163"/>
    <mergeCell ref="A164:F164"/>
    <mergeCell ref="G164:J164"/>
    <mergeCell ref="A165:F165"/>
    <mergeCell ref="G165:J165"/>
  </mergeCells>
  <printOptions headings="false" gridLines="false" gridLinesSet="true" horizontalCentered="false" verticalCentered="false"/>
  <pageMargins left="0.7" right="0.7" top="0.75" bottom="0.75" header="0" footer="0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Z361"/>
  <sheetViews>
    <sheetView windowProtection="false" showFormulas="false" showGridLines="true" showRowColHeaders="true" showZeros="true" rightToLeft="false" tabSelected="false" showOutlineSymbols="true" defaultGridColor="true" view="normal" topLeftCell="A22" colorId="64" zoomScale="100" zoomScaleNormal="100" zoomScalePageLayoutView="100" workbookViewId="0">
      <selection pane="topLeft" activeCell="I69" activeCellId="0" sqref="I69"/>
    </sheetView>
  </sheetViews>
  <sheetFormatPr defaultRowHeight="15"/>
  <cols>
    <col collapsed="false" hidden="false" max="1" min="1" style="0" width="12.4183673469388"/>
    <col collapsed="false" hidden="false" max="4" min="2" style="0" width="10.8010204081633"/>
    <col collapsed="false" hidden="false" max="5" min="5" style="0" width="15.7959183673469"/>
    <col collapsed="false" hidden="false" max="8" min="6" style="0" width="10.8010204081633"/>
    <col collapsed="false" hidden="false" max="9" min="9" style="0" width="12.2857142857143"/>
    <col collapsed="false" hidden="false" max="10" min="10" style="0" width="10.9336734693878"/>
    <col collapsed="false" hidden="false" max="26" min="11" style="0" width="7.83163265306122"/>
    <col collapsed="false" hidden="false" max="1025" min="27" style="0" width="14.1734693877551"/>
  </cols>
  <sheetData>
    <row r="1" customFormat="false" ht="24" hidden="false" customHeight="true" outlineLevel="0" collapsed="false">
      <c r="A1" s="2" t="s">
        <v>165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46.5" hidden="false" customHeight="tru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customFormat="false" ht="12.75" hidden="false" customHeight="true" outlineLevel="0" collapsed="false">
      <c r="A3" s="4" t="s">
        <v>2</v>
      </c>
      <c r="B3" s="4"/>
      <c r="C3" s="4"/>
      <c r="D3" s="4"/>
      <c r="E3" s="4"/>
      <c r="F3" s="4"/>
      <c r="G3" s="4"/>
      <c r="H3" s="5" t="s">
        <v>3</v>
      </c>
      <c r="I3" s="5"/>
      <c r="J3" s="5"/>
    </row>
    <row r="4" customFormat="false" ht="12.75" hidden="false" customHeight="true" outlineLevel="0" collapsed="false">
      <c r="A4" s="4" t="s">
        <v>4</v>
      </c>
      <c r="B4" s="4"/>
      <c r="C4" s="4"/>
      <c r="D4" s="4"/>
      <c r="E4" s="4"/>
      <c r="F4" s="4"/>
      <c r="G4" s="4"/>
      <c r="H4" s="5"/>
      <c r="I4" s="5"/>
      <c r="J4" s="5"/>
    </row>
    <row r="5" customFormat="false" ht="12.75" hidden="false" customHeight="true" outlineLevel="0" collapsed="false">
      <c r="A5" s="4" t="s">
        <v>5</v>
      </c>
      <c r="B5" s="4"/>
      <c r="C5" s="4"/>
      <c r="D5" s="4"/>
      <c r="E5" s="4"/>
      <c r="F5" s="4"/>
      <c r="G5" s="4"/>
      <c r="H5" s="4"/>
      <c r="I5" s="4"/>
      <c r="J5" s="4"/>
    </row>
    <row r="6" customFormat="false" ht="15" hidden="false" customHeight="true" outlineLevel="0" collapsed="false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</row>
    <row r="7" customFormat="false" ht="12.75" hidden="false" customHeight="true" outlineLevel="0" collapsed="false">
      <c r="A7" s="7" t="s">
        <v>7</v>
      </c>
      <c r="B7" s="4" t="s">
        <v>8</v>
      </c>
      <c r="C7" s="4"/>
      <c r="D7" s="4"/>
      <c r="E7" s="4"/>
      <c r="F7" s="4"/>
      <c r="G7" s="4"/>
      <c r="H7" s="8"/>
      <c r="I7" s="8"/>
      <c r="J7" s="8"/>
    </row>
    <row r="8" customFormat="false" ht="12.75" hidden="false" customHeight="true" outlineLevel="0" collapsed="false">
      <c r="A8" s="7" t="s">
        <v>9</v>
      </c>
      <c r="B8" s="4" t="s">
        <v>10</v>
      </c>
      <c r="C8" s="4"/>
      <c r="D8" s="4"/>
      <c r="E8" s="4"/>
      <c r="F8" s="4"/>
      <c r="G8" s="4"/>
      <c r="H8" s="5" t="s">
        <v>11</v>
      </c>
      <c r="I8" s="5"/>
      <c r="J8" s="5"/>
    </row>
    <row r="9" customFormat="false" ht="12.75" hidden="false" customHeight="true" outlineLevel="0" collapsed="false">
      <c r="A9" s="7" t="s">
        <v>12</v>
      </c>
      <c r="B9" s="4" t="s">
        <v>13</v>
      </c>
      <c r="C9" s="4"/>
      <c r="D9" s="4"/>
      <c r="E9" s="4"/>
      <c r="F9" s="4"/>
      <c r="G9" s="4"/>
      <c r="H9" s="5" t="s">
        <v>14</v>
      </c>
      <c r="I9" s="5"/>
      <c r="J9" s="5"/>
    </row>
    <row r="10" customFormat="false" ht="12.75" hidden="false" customHeight="true" outlineLevel="0" collapsed="false">
      <c r="A10" s="7" t="s">
        <v>15</v>
      </c>
      <c r="B10" s="4" t="s">
        <v>16</v>
      </c>
      <c r="C10" s="4"/>
      <c r="D10" s="4"/>
      <c r="E10" s="4"/>
      <c r="F10" s="4"/>
      <c r="G10" s="4"/>
      <c r="H10" s="5" t="n">
        <v>12</v>
      </c>
      <c r="I10" s="5"/>
      <c r="J10" s="5"/>
    </row>
    <row r="11" customFormat="false" ht="15.75" hidden="false" customHeight="true" outlineLevel="0" collapsed="false">
      <c r="A11" s="9" t="s">
        <v>17</v>
      </c>
      <c r="B11" s="9"/>
      <c r="C11" s="9"/>
      <c r="D11" s="9"/>
      <c r="E11" s="9"/>
      <c r="F11" s="9"/>
      <c r="G11" s="9"/>
      <c r="H11" s="9"/>
      <c r="I11" s="9"/>
      <c r="J11" s="9"/>
    </row>
    <row r="12" customFormat="false" ht="12.75" hidden="false" customHeight="true" outlineLevel="0" collapsed="false">
      <c r="A12" s="10"/>
      <c r="B12" s="10"/>
      <c r="C12" s="10"/>
      <c r="D12" s="10"/>
      <c r="E12" s="10"/>
      <c r="F12" s="10"/>
      <c r="G12" s="10"/>
      <c r="H12" s="10"/>
      <c r="I12" s="10"/>
      <c r="J12" s="10"/>
    </row>
    <row r="13" customFormat="false" ht="48.75" hidden="false" customHeight="true" outlineLevel="0" collapsed="false">
      <c r="A13" s="11" t="s">
        <v>18</v>
      </c>
      <c r="B13" s="11"/>
      <c r="C13" s="11"/>
      <c r="D13" s="11"/>
      <c r="E13" s="11"/>
      <c r="F13" s="11"/>
      <c r="G13" s="11"/>
      <c r="H13" s="11"/>
      <c r="I13" s="11"/>
      <c r="J13" s="11"/>
    </row>
    <row r="14" customFormat="false" ht="12.75" hidden="false" customHeight="true" outlineLevel="0" collapsed="false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customFormat="false" ht="15.75" hidden="false" customHeight="true" outlineLevel="0" collapsed="false">
      <c r="A15" s="13" t="s">
        <v>19</v>
      </c>
      <c r="B15" s="13"/>
      <c r="C15" s="13"/>
      <c r="D15" s="13"/>
      <c r="E15" s="13"/>
      <c r="F15" s="13"/>
      <c r="G15" s="13"/>
      <c r="H15" s="13"/>
      <c r="I15" s="13"/>
      <c r="J15" s="13"/>
    </row>
    <row r="16" customFormat="false" ht="15.75" hidden="false" customHeight="true" outlineLevel="0" collapsed="false">
      <c r="A16" s="7" t="n">
        <v>1</v>
      </c>
      <c r="B16" s="4" t="s">
        <v>20</v>
      </c>
      <c r="C16" s="4"/>
      <c r="D16" s="4"/>
      <c r="E16" s="4"/>
      <c r="F16" s="4"/>
      <c r="G16" s="4"/>
      <c r="H16" s="14" t="s">
        <v>21</v>
      </c>
      <c r="I16" s="14"/>
      <c r="J16" s="14"/>
    </row>
    <row r="17" customFormat="false" ht="15.75" hidden="false" customHeight="true" outlineLevel="0" collapsed="false">
      <c r="A17" s="7" t="n">
        <v>2</v>
      </c>
      <c r="B17" s="4" t="s">
        <v>22</v>
      </c>
      <c r="C17" s="4"/>
      <c r="D17" s="4"/>
      <c r="E17" s="4"/>
      <c r="F17" s="4"/>
      <c r="G17" s="4"/>
      <c r="H17" s="14" t="s">
        <v>23</v>
      </c>
      <c r="I17" s="14"/>
      <c r="J17" s="14"/>
    </row>
    <row r="18" customFormat="false" ht="15.75" hidden="false" customHeight="true" outlineLevel="0" collapsed="false">
      <c r="A18" s="7" t="n">
        <v>3</v>
      </c>
      <c r="B18" s="4" t="s">
        <v>24</v>
      </c>
      <c r="C18" s="4"/>
      <c r="D18" s="4"/>
      <c r="E18" s="4"/>
      <c r="F18" s="4"/>
      <c r="G18" s="4"/>
      <c r="H18" s="15" t="n">
        <v>1764.4</v>
      </c>
      <c r="I18" s="15"/>
      <c r="J18" s="15"/>
    </row>
    <row r="19" customFormat="false" ht="15.75" hidden="false" customHeight="true" outlineLevel="0" collapsed="false">
      <c r="A19" s="7" t="n">
        <v>4</v>
      </c>
      <c r="B19" s="4" t="s">
        <v>25</v>
      </c>
      <c r="C19" s="4"/>
      <c r="D19" s="4"/>
      <c r="E19" s="4"/>
      <c r="F19" s="4"/>
      <c r="G19" s="4"/>
      <c r="H19" s="14" t="s">
        <v>26</v>
      </c>
      <c r="I19" s="14"/>
      <c r="J19" s="14"/>
    </row>
    <row r="20" s="1" customFormat="true" ht="15.75" hidden="false" customHeight="true" outlineLevel="0" collapsed="false">
      <c r="A20" s="7" t="n">
        <v>5</v>
      </c>
      <c r="B20" s="4" t="s">
        <v>27</v>
      </c>
      <c r="C20" s="4"/>
      <c r="D20" s="4"/>
      <c r="E20" s="4"/>
      <c r="F20" s="4"/>
      <c r="G20" s="4"/>
      <c r="H20" s="16" t="n">
        <v>44592</v>
      </c>
      <c r="I20" s="16"/>
      <c r="J20" s="16"/>
    </row>
    <row r="21" customFormat="false" ht="27.6" hidden="false" customHeight="true" outlineLevel="0" collapsed="false">
      <c r="A21" s="7" t="n">
        <v>6</v>
      </c>
      <c r="B21" s="17" t="s">
        <v>28</v>
      </c>
      <c r="C21" s="17"/>
      <c r="D21" s="17"/>
      <c r="E21" s="17"/>
      <c r="F21" s="17"/>
      <c r="G21" s="17"/>
      <c r="H21" s="18" t="n">
        <f aca="false">ROUND(H18/220,2)</f>
        <v>8.02</v>
      </c>
      <c r="I21" s="18"/>
      <c r="J21" s="18"/>
      <c r="L21" s="19"/>
    </row>
    <row r="22" customFormat="false" ht="27.6" hidden="false" customHeight="true" outlineLevel="0" collapsed="false">
      <c r="A22" s="7" t="n">
        <v>7</v>
      </c>
      <c r="B22" s="17" t="s">
        <v>29</v>
      </c>
      <c r="C22" s="17"/>
      <c r="D22" s="17"/>
      <c r="E22" s="17"/>
      <c r="F22" s="17"/>
      <c r="G22" s="17"/>
      <c r="H22" s="18" t="n">
        <f aca="false">SUM(H21+H26)</f>
        <v>10.43</v>
      </c>
      <c r="I22" s="18"/>
      <c r="J22" s="18"/>
    </row>
    <row r="23" customFormat="false" ht="25.9" hidden="false" customHeight="true" outlineLevel="0" collapsed="false">
      <c r="A23" s="7" t="n">
        <v>8</v>
      </c>
      <c r="B23" s="17" t="s">
        <v>30</v>
      </c>
      <c r="C23" s="17"/>
      <c r="D23" s="17"/>
      <c r="E23" s="17"/>
      <c r="F23" s="17"/>
      <c r="G23" s="17"/>
      <c r="H23" s="18" t="n">
        <f aca="false">ROUND(H21*1.5,2)</f>
        <v>12.03</v>
      </c>
      <c r="I23" s="18"/>
      <c r="J23" s="18"/>
    </row>
    <row r="24" customFormat="false" ht="27" hidden="false" customHeight="true" outlineLevel="0" collapsed="false">
      <c r="A24" s="7" t="n">
        <v>9</v>
      </c>
      <c r="B24" s="17" t="s">
        <v>31</v>
      </c>
      <c r="C24" s="17"/>
      <c r="D24" s="17"/>
      <c r="E24" s="17"/>
      <c r="F24" s="17"/>
      <c r="G24" s="17"/>
      <c r="H24" s="18" t="n">
        <f aca="false">ROUND(1.3*H21*1.5,2)</f>
        <v>15.64</v>
      </c>
      <c r="I24" s="18"/>
      <c r="J24" s="18"/>
    </row>
    <row r="25" customFormat="false" ht="28.9" hidden="false" customHeight="true" outlineLevel="0" collapsed="false">
      <c r="A25" s="7" t="n">
        <v>10</v>
      </c>
      <c r="B25" s="17" t="s">
        <v>32</v>
      </c>
      <c r="C25" s="17"/>
      <c r="D25" s="17"/>
      <c r="E25" s="17"/>
      <c r="F25" s="17"/>
      <c r="G25" s="17"/>
      <c r="H25" s="18" t="n">
        <f aca="false">ROUND(1.3*H21*0.2,2)</f>
        <v>2.09</v>
      </c>
      <c r="I25" s="18"/>
      <c r="J25" s="18"/>
    </row>
    <row r="26" customFormat="false" ht="25.9" hidden="false" customHeight="true" outlineLevel="0" collapsed="false">
      <c r="A26" s="7" t="n">
        <v>11</v>
      </c>
      <c r="B26" s="17" t="s">
        <v>33</v>
      </c>
      <c r="C26" s="17"/>
      <c r="D26" s="17"/>
      <c r="E26" s="17"/>
      <c r="F26" s="17"/>
      <c r="G26" s="17"/>
      <c r="H26" s="20" t="n">
        <f aca="false">ROUND(H21*0.3,2)</f>
        <v>2.41</v>
      </c>
      <c r="I26" s="20"/>
      <c r="J26" s="20"/>
    </row>
    <row r="27" customFormat="false" ht="13.9" hidden="false" customHeight="true" outlineLevel="0" collapsed="false">
      <c r="A27" s="7" t="n">
        <v>12</v>
      </c>
      <c r="B27" s="17" t="s">
        <v>34</v>
      </c>
      <c r="C27" s="17"/>
      <c r="D27" s="17"/>
      <c r="E27" s="17"/>
      <c r="F27" s="17"/>
      <c r="G27" s="17"/>
      <c r="H27" s="21" t="n">
        <f aca="false">H18*0.3</f>
        <v>529.32</v>
      </c>
      <c r="I27" s="21"/>
      <c r="J27" s="21"/>
    </row>
    <row r="28" customFormat="false" ht="13.15" hidden="false" customHeight="true" outlineLevel="0" collapsed="false">
      <c r="A28" s="7" t="n">
        <v>13</v>
      </c>
      <c r="B28" s="17" t="s">
        <v>35</v>
      </c>
      <c r="C28" s="17"/>
      <c r="D28" s="17"/>
      <c r="E28" s="17"/>
      <c r="F28" s="17"/>
      <c r="G28" s="17"/>
      <c r="H28" s="20" t="n">
        <v>1.34</v>
      </c>
      <c r="I28" s="20"/>
      <c r="J28" s="20"/>
    </row>
    <row r="29" customFormat="false" ht="15" hidden="false" customHeight="false" outlineLevel="0" collapsed="false">
      <c r="A29" s="7" t="n">
        <v>14</v>
      </c>
      <c r="B29" s="22" t="s">
        <v>36</v>
      </c>
      <c r="C29" s="22"/>
      <c r="D29" s="22"/>
      <c r="E29" s="22"/>
      <c r="F29" s="22"/>
      <c r="G29" s="22"/>
      <c r="H29" s="23" t="n">
        <v>2</v>
      </c>
      <c r="I29" s="23"/>
      <c r="J29" s="23"/>
    </row>
    <row r="30" customFormat="false" ht="12.75" hidden="false" customHeight="true" outlineLevel="0" collapsed="false">
      <c r="A30" s="10"/>
      <c r="B30" s="10"/>
      <c r="C30" s="10"/>
      <c r="D30" s="10"/>
      <c r="E30" s="10"/>
      <c r="F30" s="10"/>
      <c r="G30" s="10"/>
      <c r="H30" s="10"/>
      <c r="I30" s="10"/>
      <c r="J30" s="10"/>
    </row>
    <row r="31" customFormat="false" ht="20.25" hidden="false" customHeight="true" outlineLevel="0" collapsed="false">
      <c r="A31" s="11" t="s">
        <v>37</v>
      </c>
      <c r="B31" s="11"/>
      <c r="C31" s="11"/>
      <c r="D31" s="11"/>
      <c r="E31" s="11"/>
      <c r="F31" s="11"/>
      <c r="G31" s="11"/>
      <c r="H31" s="11"/>
      <c r="I31" s="11"/>
      <c r="J31" s="11"/>
    </row>
    <row r="32" customFormat="false" ht="30" hidden="false" customHeight="true" outlineLevel="0" collapsed="false">
      <c r="A32" s="13" t="n">
        <v>1</v>
      </c>
      <c r="B32" s="13" t="s">
        <v>38</v>
      </c>
      <c r="C32" s="13"/>
      <c r="D32" s="13"/>
      <c r="E32" s="13"/>
      <c r="F32" s="13"/>
      <c r="G32" s="13"/>
      <c r="H32" s="13" t="s">
        <v>39</v>
      </c>
      <c r="I32" s="13"/>
      <c r="J32" s="13" t="s">
        <v>40</v>
      </c>
    </row>
    <row r="33" customFormat="false" ht="14.25" hidden="false" customHeight="true" outlineLevel="0" collapsed="false">
      <c r="A33" s="7" t="s">
        <v>7</v>
      </c>
      <c r="B33" s="4" t="s">
        <v>41</v>
      </c>
      <c r="C33" s="4"/>
      <c r="D33" s="4"/>
      <c r="E33" s="4"/>
      <c r="F33" s="4"/>
      <c r="G33" s="4"/>
      <c r="H33" s="4"/>
      <c r="I33" s="4"/>
      <c r="J33" s="24" t="n">
        <f aca="false">H18*2</f>
        <v>3528.8</v>
      </c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</row>
    <row r="34" customFormat="false" ht="12.75" hidden="false" customHeight="true" outlineLevel="0" collapsed="false">
      <c r="A34" s="7" t="s">
        <v>9</v>
      </c>
      <c r="B34" s="4" t="s">
        <v>42</v>
      </c>
      <c r="C34" s="4"/>
      <c r="D34" s="4"/>
      <c r="E34" s="4"/>
      <c r="F34" s="4"/>
      <c r="G34" s="4"/>
      <c r="H34" s="4"/>
      <c r="I34" s="26" t="n">
        <v>0.3</v>
      </c>
      <c r="J34" s="27" t="n">
        <f aca="false">ROUND(I34*J33,2)</f>
        <v>1058.64</v>
      </c>
    </row>
    <row r="35" customFormat="false" ht="15.75" hidden="false" customHeight="true" outlineLevel="0" collapsed="false">
      <c r="A35" s="29" t="s">
        <v>47</v>
      </c>
      <c r="B35" s="29"/>
      <c r="C35" s="29"/>
      <c r="D35" s="29"/>
      <c r="E35" s="29"/>
      <c r="F35" s="29"/>
      <c r="G35" s="29"/>
      <c r="H35" s="29"/>
      <c r="I35" s="29"/>
      <c r="J35" s="30" t="n">
        <f aca="false">SUM(J33:J34)</f>
        <v>4587.44</v>
      </c>
    </row>
    <row r="36" s="1" customFormat="true" ht="15.75" hidden="false" customHeight="true" outlineLevel="0" collapsed="false">
      <c r="A36" s="7" t="s">
        <v>7</v>
      </c>
      <c r="B36" s="4" t="s">
        <v>48</v>
      </c>
      <c r="C36" s="4"/>
      <c r="D36" s="4"/>
      <c r="E36" s="4"/>
      <c r="F36" s="4"/>
      <c r="G36" s="4"/>
      <c r="H36" s="4"/>
      <c r="I36" s="4"/>
      <c r="J36" s="30" t="n">
        <f aca="false">ROUND(H23*15*H29*0.5,2)</f>
        <v>180.45</v>
      </c>
    </row>
    <row r="37" customFormat="false" ht="12.75" hidden="false" customHeight="true" outlineLevel="0" collapsed="false">
      <c r="A37" s="7" t="s">
        <v>9</v>
      </c>
      <c r="B37" s="4" t="s">
        <v>49</v>
      </c>
      <c r="C37" s="4"/>
      <c r="D37" s="4"/>
      <c r="E37" s="4"/>
      <c r="F37" s="4"/>
      <c r="G37" s="4"/>
      <c r="H37" s="4"/>
      <c r="I37" s="26"/>
      <c r="J37" s="30" t="n">
        <f aca="false">ROUND(H28*H29*15,2)</f>
        <v>40.2</v>
      </c>
    </row>
    <row r="38" customFormat="false" ht="45.6" hidden="false" customHeight="true" outlineLevel="0" collapsed="false">
      <c r="A38" s="31" t="s">
        <v>50</v>
      </c>
      <c r="B38" s="31"/>
      <c r="C38" s="31"/>
      <c r="D38" s="31"/>
      <c r="E38" s="31"/>
      <c r="F38" s="31"/>
      <c r="G38" s="31"/>
      <c r="H38" s="31"/>
      <c r="I38" s="31"/>
      <c r="J38" s="30" t="n">
        <f aca="false">J36+J37</f>
        <v>220.65</v>
      </c>
    </row>
    <row r="39" s="1" customFormat="true" ht="45.6" hidden="false" customHeight="true" outlineLevel="0" collapsed="false">
      <c r="A39" s="31" t="s">
        <v>51</v>
      </c>
      <c r="B39" s="31"/>
      <c r="C39" s="31"/>
      <c r="D39" s="31"/>
      <c r="E39" s="31"/>
      <c r="F39" s="31"/>
      <c r="G39" s="31"/>
      <c r="H39" s="31"/>
      <c r="I39" s="31"/>
      <c r="J39" s="30" t="n">
        <f aca="false">J35+J38</f>
        <v>4808.09</v>
      </c>
    </row>
    <row r="40" customFormat="false" ht="15" hidden="false" customHeight="true" outlineLevel="0" collapsed="false">
      <c r="A40" s="10"/>
      <c r="B40" s="10"/>
      <c r="C40" s="10"/>
      <c r="D40" s="10"/>
      <c r="E40" s="10"/>
      <c r="F40" s="10"/>
      <c r="G40" s="10"/>
      <c r="H40" s="10"/>
      <c r="I40" s="10"/>
      <c r="J40" s="10"/>
    </row>
    <row r="41" customFormat="false" ht="15" hidden="false" customHeight="true" outlineLevel="0" collapsed="false">
      <c r="A41" s="32" t="s">
        <v>52</v>
      </c>
      <c r="B41" s="32"/>
      <c r="C41" s="32"/>
      <c r="D41" s="32"/>
      <c r="E41" s="32"/>
      <c r="F41" s="32"/>
      <c r="G41" s="32"/>
      <c r="H41" s="32"/>
      <c r="I41" s="32"/>
      <c r="J41" s="32"/>
    </row>
    <row r="42" customFormat="false" ht="27" hidden="false" customHeight="true" outlineLevel="0" collapsed="false">
      <c r="A42" s="33" t="s">
        <v>53</v>
      </c>
      <c r="B42" s="33"/>
      <c r="C42" s="33"/>
      <c r="D42" s="33"/>
      <c r="E42" s="33"/>
      <c r="F42" s="33"/>
      <c r="G42" s="33"/>
      <c r="H42" s="33"/>
      <c r="I42" s="33"/>
      <c r="J42" s="33"/>
    </row>
    <row r="43" customFormat="false" ht="36" hidden="false" customHeight="true" outlineLevel="0" collapsed="false">
      <c r="A43" s="34" t="s">
        <v>54</v>
      </c>
      <c r="B43" s="35" t="s">
        <v>55</v>
      </c>
      <c r="C43" s="35"/>
      <c r="D43" s="35"/>
      <c r="E43" s="35"/>
      <c r="F43" s="35"/>
      <c r="G43" s="35"/>
      <c r="H43" s="35"/>
      <c r="I43" s="35"/>
      <c r="J43" s="9" t="s">
        <v>56</v>
      </c>
    </row>
    <row r="44" customFormat="false" ht="12.75" hidden="false" customHeight="true" outlineLevel="0" collapsed="false">
      <c r="A44" s="36" t="s">
        <v>7</v>
      </c>
      <c r="B44" s="4" t="s">
        <v>57</v>
      </c>
      <c r="C44" s="4"/>
      <c r="D44" s="4"/>
      <c r="E44" s="4"/>
      <c r="F44" s="4"/>
      <c r="G44" s="4"/>
      <c r="H44" s="4"/>
      <c r="I44" s="37" t="n">
        <v>0.0833</v>
      </c>
      <c r="J44" s="38" t="n">
        <f aca="false">ROUND($J$35*I44,2)</f>
        <v>382.13</v>
      </c>
    </row>
    <row r="45" customFormat="false" ht="12.75" hidden="false" customHeight="true" outlineLevel="0" collapsed="false">
      <c r="A45" s="36" t="s">
        <v>9</v>
      </c>
      <c r="B45" s="4" t="s">
        <v>58</v>
      </c>
      <c r="C45" s="4"/>
      <c r="D45" s="4"/>
      <c r="E45" s="4"/>
      <c r="F45" s="4"/>
      <c r="G45" s="4"/>
      <c r="H45" s="4"/>
      <c r="I45" s="39" t="n">
        <v>0.03025</v>
      </c>
      <c r="J45" s="38" t="n">
        <f aca="false">ROUND($J$35*I45,2)</f>
        <v>138.77</v>
      </c>
    </row>
    <row r="46" customFormat="false" ht="12.75" hidden="false" customHeight="true" outlineLevel="0" collapsed="false">
      <c r="A46" s="40" t="s">
        <v>59</v>
      </c>
      <c r="B46" s="40"/>
      <c r="C46" s="40"/>
      <c r="D46" s="40"/>
      <c r="E46" s="40"/>
      <c r="F46" s="40"/>
      <c r="G46" s="40"/>
      <c r="H46" s="40"/>
      <c r="I46" s="40"/>
      <c r="J46" s="38" t="n">
        <f aca="false">SUM(J44+J45)</f>
        <v>520.9</v>
      </c>
    </row>
    <row r="47" customFormat="false" ht="12.75" hidden="false" customHeight="true" outlineLevel="0" collapsed="false">
      <c r="A47" s="41" t="s">
        <v>12</v>
      </c>
      <c r="B47" s="42" t="s">
        <v>60</v>
      </c>
      <c r="C47" s="42"/>
      <c r="D47" s="42"/>
      <c r="E47" s="42"/>
      <c r="F47" s="42"/>
      <c r="G47" s="42"/>
      <c r="H47" s="42"/>
      <c r="I47" s="42"/>
      <c r="J47" s="43" t="n">
        <f aca="false">ROUND(I60*J46,2)</f>
        <v>191.69</v>
      </c>
    </row>
    <row r="48" customFormat="false" ht="30" hidden="false" customHeight="true" outlineLevel="0" collapsed="false">
      <c r="A48" s="44" t="s">
        <v>59</v>
      </c>
      <c r="B48" s="44"/>
      <c r="C48" s="44"/>
      <c r="D48" s="44"/>
      <c r="E48" s="44"/>
      <c r="F48" s="44"/>
      <c r="G48" s="44"/>
      <c r="H48" s="44"/>
      <c r="I48" s="44"/>
      <c r="J48" s="45" t="n">
        <f aca="false">J46+J47</f>
        <v>712.59</v>
      </c>
    </row>
    <row r="49" customFormat="false" ht="30" hidden="false" customHeight="true" outlineLevel="0" collapsed="false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customFormat="false" ht="12.75" hidden="false" customHeight="true" outlineLevel="0" collapsed="false">
      <c r="A50" s="32" t="s">
        <v>61</v>
      </c>
      <c r="B50" s="32"/>
      <c r="C50" s="32"/>
      <c r="D50" s="32"/>
      <c r="E50" s="32"/>
      <c r="F50" s="32"/>
      <c r="G50" s="32"/>
      <c r="H50" s="32"/>
      <c r="I50" s="32"/>
      <c r="J50" s="32"/>
    </row>
    <row r="51" customFormat="false" ht="12.75" hidden="false" customHeight="true" outlineLevel="0" collapsed="false">
      <c r="A51" s="46" t="s">
        <v>62</v>
      </c>
      <c r="B51" s="46" t="s">
        <v>63</v>
      </c>
      <c r="C51" s="46"/>
      <c r="D51" s="46"/>
      <c r="E51" s="46"/>
      <c r="F51" s="46"/>
      <c r="G51" s="46"/>
      <c r="H51" s="46"/>
      <c r="I51" s="13" t="s">
        <v>64</v>
      </c>
      <c r="J51" s="13" t="s">
        <v>65</v>
      </c>
    </row>
    <row r="52" customFormat="false" ht="12.75" hidden="false" customHeight="true" outlineLevel="0" collapsed="false">
      <c r="A52" s="36" t="s">
        <v>7</v>
      </c>
      <c r="B52" s="42" t="s">
        <v>66</v>
      </c>
      <c r="C52" s="42"/>
      <c r="D52" s="42"/>
      <c r="E52" s="42"/>
      <c r="F52" s="42"/>
      <c r="G52" s="42"/>
      <c r="H52" s="42"/>
      <c r="I52" s="47" t="n">
        <v>0.2</v>
      </c>
      <c r="J52" s="48" t="n">
        <f aca="false">ROUND($J$35*I52,2)</f>
        <v>917.49</v>
      </c>
    </row>
    <row r="53" customFormat="false" ht="12.75" hidden="false" customHeight="true" outlineLevel="0" collapsed="false">
      <c r="A53" s="36" t="s">
        <v>9</v>
      </c>
      <c r="B53" s="42" t="s">
        <v>67</v>
      </c>
      <c r="C53" s="42"/>
      <c r="D53" s="42"/>
      <c r="E53" s="42"/>
      <c r="F53" s="42"/>
      <c r="G53" s="42"/>
      <c r="H53" s="42"/>
      <c r="I53" s="47" t="n">
        <v>0.025</v>
      </c>
      <c r="J53" s="48" t="n">
        <f aca="false">ROUND($J$35*I53,2)</f>
        <v>114.69</v>
      </c>
    </row>
    <row r="54" customFormat="false" ht="12.75" hidden="false" customHeight="true" outlineLevel="0" collapsed="false">
      <c r="A54" s="36" t="s">
        <v>12</v>
      </c>
      <c r="B54" s="42" t="s">
        <v>68</v>
      </c>
      <c r="C54" s="42"/>
      <c r="D54" s="42"/>
      <c r="E54" s="49" t="s">
        <v>69</v>
      </c>
      <c r="F54" s="50" t="n">
        <v>0.03</v>
      </c>
      <c r="G54" s="49" t="s">
        <v>70</v>
      </c>
      <c r="H54" s="51" t="n">
        <v>1</v>
      </c>
      <c r="I54" s="52" t="n">
        <f aca="false">ROUND((F54*H54),6)</f>
        <v>0.03</v>
      </c>
      <c r="J54" s="48" t="n">
        <f aca="false">ROUND($J$35*I54,2)</f>
        <v>137.62</v>
      </c>
    </row>
    <row r="55" customFormat="false" ht="12.75" hidden="false" customHeight="true" outlineLevel="0" collapsed="false">
      <c r="A55" s="36" t="s">
        <v>15</v>
      </c>
      <c r="B55" s="42" t="s">
        <v>71</v>
      </c>
      <c r="C55" s="42"/>
      <c r="D55" s="42"/>
      <c r="E55" s="42"/>
      <c r="F55" s="42"/>
      <c r="G55" s="42"/>
      <c r="H55" s="42"/>
      <c r="I55" s="47" t="n">
        <v>0.015</v>
      </c>
      <c r="J55" s="48" t="n">
        <f aca="false">ROUND($J$35*I55,2)</f>
        <v>68.81</v>
      </c>
    </row>
    <row r="56" customFormat="false" ht="12.75" hidden="false" customHeight="true" outlineLevel="0" collapsed="false">
      <c r="A56" s="36" t="s">
        <v>45</v>
      </c>
      <c r="B56" s="42" t="s">
        <v>72</v>
      </c>
      <c r="C56" s="42"/>
      <c r="D56" s="42"/>
      <c r="E56" s="42"/>
      <c r="F56" s="42"/>
      <c r="G56" s="42"/>
      <c r="H56" s="42"/>
      <c r="I56" s="47" t="n">
        <v>0.01</v>
      </c>
      <c r="J56" s="48" t="n">
        <f aca="false">ROUND($J$35*I56,2)</f>
        <v>45.87</v>
      </c>
    </row>
    <row r="57" customFormat="false" ht="12.75" hidden="false" customHeight="true" outlineLevel="0" collapsed="false">
      <c r="A57" s="36" t="s">
        <v>73</v>
      </c>
      <c r="B57" s="42" t="s">
        <v>74</v>
      </c>
      <c r="C57" s="42"/>
      <c r="D57" s="42"/>
      <c r="E57" s="42"/>
      <c r="F57" s="42"/>
      <c r="G57" s="42"/>
      <c r="H57" s="42"/>
      <c r="I57" s="47" t="n">
        <v>0.006</v>
      </c>
      <c r="J57" s="48" t="n">
        <f aca="false">ROUND($J$35*I57,2)</f>
        <v>27.52</v>
      </c>
    </row>
    <row r="58" customFormat="false" ht="12.75" hidden="false" customHeight="true" outlineLevel="0" collapsed="false">
      <c r="A58" s="36" t="s">
        <v>75</v>
      </c>
      <c r="B58" s="42" t="s">
        <v>76</v>
      </c>
      <c r="C58" s="42"/>
      <c r="D58" s="42"/>
      <c r="E58" s="42"/>
      <c r="F58" s="42"/>
      <c r="G58" s="42"/>
      <c r="H58" s="42"/>
      <c r="I58" s="47" t="n">
        <v>0.002</v>
      </c>
      <c r="J58" s="48" t="n">
        <f aca="false">ROUND($J$35*I58,2)</f>
        <v>9.17</v>
      </c>
    </row>
    <row r="59" customFormat="false" ht="12.75" hidden="false" customHeight="true" outlineLevel="0" collapsed="false">
      <c r="A59" s="36" t="s">
        <v>77</v>
      </c>
      <c r="B59" s="42" t="s">
        <v>78</v>
      </c>
      <c r="C59" s="42"/>
      <c r="D59" s="42"/>
      <c r="E59" s="42"/>
      <c r="F59" s="42"/>
      <c r="G59" s="42"/>
      <c r="H59" s="42"/>
      <c r="I59" s="47" t="n">
        <v>0.08</v>
      </c>
      <c r="J59" s="48" t="n">
        <f aca="false">ROUND($J$35*I59,2)</f>
        <v>367</v>
      </c>
    </row>
    <row r="60" customFormat="false" ht="15.75" hidden="false" customHeight="true" outlineLevel="0" collapsed="false">
      <c r="A60" s="44" t="s">
        <v>59</v>
      </c>
      <c r="B60" s="44"/>
      <c r="C60" s="44"/>
      <c r="D60" s="44"/>
      <c r="E60" s="44"/>
      <c r="F60" s="44"/>
      <c r="G60" s="44"/>
      <c r="H60" s="44"/>
      <c r="I60" s="53" t="n">
        <f aca="false">SUM(I52:I59)</f>
        <v>0.368</v>
      </c>
      <c r="J60" s="45" t="n">
        <f aca="false">SUM(J52:J59)</f>
        <v>1688.17</v>
      </c>
    </row>
    <row r="61" customFormat="false" ht="15.75" hidden="false" customHeight="true" outlineLevel="0" collapsed="false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customFormat="false" ht="12.75" hidden="false" customHeight="true" outlineLevel="0" collapsed="false">
      <c r="A62" s="32" t="s">
        <v>79</v>
      </c>
      <c r="B62" s="32"/>
      <c r="C62" s="32"/>
      <c r="D62" s="32"/>
      <c r="E62" s="32"/>
      <c r="F62" s="32"/>
      <c r="G62" s="32"/>
      <c r="H62" s="32"/>
      <c r="I62" s="32"/>
      <c r="J62" s="32"/>
    </row>
    <row r="63" customFormat="false" ht="12.75" hidden="false" customHeight="true" outlineLevel="0" collapsed="false">
      <c r="A63" s="46" t="s">
        <v>80</v>
      </c>
      <c r="B63" s="46" t="s">
        <v>81</v>
      </c>
      <c r="C63" s="46"/>
      <c r="D63" s="46"/>
      <c r="E63" s="46"/>
      <c r="F63" s="46"/>
      <c r="G63" s="46"/>
      <c r="H63" s="46"/>
      <c r="I63" s="46"/>
      <c r="J63" s="13" t="s">
        <v>56</v>
      </c>
    </row>
    <row r="64" customFormat="false" ht="12.75" hidden="false" customHeight="true" outlineLevel="0" collapsed="false">
      <c r="A64" s="36" t="s">
        <v>7</v>
      </c>
      <c r="B64" s="42" t="s">
        <v>82</v>
      </c>
      <c r="C64" s="42"/>
      <c r="D64" s="42"/>
      <c r="E64" s="42"/>
      <c r="F64" s="42"/>
      <c r="G64" s="42"/>
      <c r="H64" s="42"/>
      <c r="I64" s="42"/>
      <c r="J64" s="48" t="n">
        <f aca="false">IF(ROUND((I65*I67*I66)-(J33*0.06),2)&lt;0,0,ROUND((I65*I67*I66)-(J33*0.06),2))</f>
        <v>0</v>
      </c>
    </row>
    <row r="65" customFormat="false" ht="12.75" hidden="false" customHeight="true" outlineLevel="0" collapsed="false">
      <c r="A65" s="36"/>
      <c r="B65" s="54" t="s">
        <v>83</v>
      </c>
      <c r="C65" s="54"/>
      <c r="D65" s="54"/>
      <c r="E65" s="54"/>
      <c r="F65" s="54"/>
      <c r="G65" s="54"/>
      <c r="H65" s="54"/>
      <c r="I65" s="55" t="n">
        <v>3</v>
      </c>
      <c r="J65" s="56" t="s">
        <v>84</v>
      </c>
    </row>
    <row r="66" customFormat="false" ht="12.75" hidden="false" customHeight="true" outlineLevel="0" collapsed="false">
      <c r="A66" s="36"/>
      <c r="B66" s="57" t="s">
        <v>85</v>
      </c>
      <c r="C66" s="57"/>
      <c r="D66" s="57"/>
      <c r="E66" s="57"/>
      <c r="F66" s="57"/>
      <c r="G66" s="57"/>
      <c r="H66" s="57"/>
      <c r="I66" s="58" t="n">
        <v>2</v>
      </c>
      <c r="J66" s="56"/>
    </row>
    <row r="67" customFormat="false" ht="12.75" hidden="false" customHeight="true" outlineLevel="0" collapsed="false">
      <c r="A67" s="36"/>
      <c r="B67" s="57" t="s">
        <v>86</v>
      </c>
      <c r="C67" s="57"/>
      <c r="D67" s="57"/>
      <c r="E67" s="57"/>
      <c r="F67" s="57"/>
      <c r="G67" s="57"/>
      <c r="H67" s="57"/>
      <c r="I67" s="59" t="n">
        <v>30</v>
      </c>
      <c r="J67" s="56"/>
    </row>
    <row r="68" customFormat="false" ht="12.75" hidden="false" customHeight="true" outlineLevel="0" collapsed="false">
      <c r="A68" s="36" t="s">
        <v>9</v>
      </c>
      <c r="B68" s="42" t="s">
        <v>87</v>
      </c>
      <c r="C68" s="42"/>
      <c r="D68" s="42"/>
      <c r="E68" s="42"/>
      <c r="F68" s="42"/>
      <c r="G68" s="42"/>
      <c r="H68" s="42"/>
      <c r="I68" s="42"/>
      <c r="J68" s="48" t="n">
        <f aca="false">ROUND(I70*I69*(1-0.2),2)*1+ROUND(21.726*6*(1-0.19),2)*0</f>
        <v>574.32</v>
      </c>
    </row>
    <row r="69" customFormat="false" ht="27" hidden="false" customHeight="true" outlineLevel="0" collapsed="false">
      <c r="A69" s="36"/>
      <c r="B69" s="57" t="s">
        <v>88</v>
      </c>
      <c r="C69" s="57"/>
      <c r="D69" s="57"/>
      <c r="E69" s="57"/>
      <c r="F69" s="57"/>
      <c r="G69" s="57"/>
      <c r="H69" s="57"/>
      <c r="I69" s="60" t="n">
        <v>23.93</v>
      </c>
      <c r="J69" s="56" t="s">
        <v>84</v>
      </c>
    </row>
    <row r="70" customFormat="false" ht="27" hidden="false" customHeight="true" outlineLevel="0" collapsed="false">
      <c r="A70" s="61"/>
      <c r="B70" s="57" t="s">
        <v>89</v>
      </c>
      <c r="C70" s="57"/>
      <c r="D70" s="57"/>
      <c r="E70" s="57"/>
      <c r="F70" s="57"/>
      <c r="G70" s="57"/>
      <c r="H70" s="57"/>
      <c r="I70" s="59" t="n">
        <v>30</v>
      </c>
      <c r="J70" s="56"/>
    </row>
    <row r="71" customFormat="false" ht="12.75" hidden="false" customHeight="true" outlineLevel="0" collapsed="false">
      <c r="A71" s="36" t="s">
        <v>12</v>
      </c>
      <c r="B71" s="4" t="s">
        <v>90</v>
      </c>
      <c r="C71" s="4"/>
      <c r="D71" s="4"/>
      <c r="E71" s="4"/>
      <c r="F71" s="4"/>
      <c r="G71" s="4"/>
      <c r="H71" s="4"/>
      <c r="I71" s="4"/>
      <c r="J71" s="48" t="n">
        <f aca="false">ROUND(J35*26*0.00023,2)</f>
        <v>27.43</v>
      </c>
    </row>
    <row r="72" customFormat="false" ht="12.75" hidden="false" customHeight="true" outlineLevel="0" collapsed="false">
      <c r="A72" s="36"/>
      <c r="B72" s="4"/>
      <c r="C72" s="4"/>
      <c r="D72" s="4"/>
      <c r="E72" s="4"/>
      <c r="F72" s="4"/>
      <c r="G72" s="4"/>
      <c r="H72" s="4"/>
      <c r="I72" s="4"/>
      <c r="J72" s="62"/>
    </row>
    <row r="73" customFormat="false" ht="15.75" hidden="false" customHeight="true" outlineLevel="0" collapsed="false">
      <c r="A73" s="44" t="s">
        <v>91</v>
      </c>
      <c r="B73" s="44"/>
      <c r="C73" s="44"/>
      <c r="D73" s="44"/>
      <c r="E73" s="44"/>
      <c r="F73" s="44"/>
      <c r="G73" s="44"/>
      <c r="H73" s="44"/>
      <c r="I73" s="44"/>
      <c r="J73" s="45" t="n">
        <f aca="false">SUM(J64:J72)</f>
        <v>601.75</v>
      </c>
    </row>
    <row r="74" customFormat="false" ht="15.75" hidden="false" customHeight="true" outlineLevel="0" collapsed="false">
      <c r="A74" s="12"/>
      <c r="B74" s="12"/>
      <c r="C74" s="12"/>
      <c r="D74" s="12"/>
      <c r="E74" s="12"/>
      <c r="F74" s="12"/>
      <c r="G74" s="12"/>
      <c r="H74" s="12"/>
      <c r="I74" s="12"/>
      <c r="J74" s="12"/>
    </row>
    <row r="75" customFormat="false" ht="14.25" hidden="false" customHeight="true" outlineLevel="0" collapsed="false">
      <c r="A75" s="32" t="s">
        <v>92</v>
      </c>
      <c r="B75" s="32"/>
      <c r="C75" s="32"/>
      <c r="D75" s="32"/>
      <c r="E75" s="32"/>
      <c r="F75" s="32"/>
      <c r="G75" s="32"/>
      <c r="H75" s="32"/>
      <c r="I75" s="32"/>
      <c r="J75" s="32"/>
    </row>
    <row r="76" customFormat="false" ht="14.25" hidden="false" customHeight="true" outlineLevel="0" collapsed="false">
      <c r="A76" s="13" t="n">
        <v>2</v>
      </c>
      <c r="B76" s="13" t="s">
        <v>93</v>
      </c>
      <c r="C76" s="13"/>
      <c r="D76" s="13"/>
      <c r="E76" s="13"/>
      <c r="F76" s="13"/>
      <c r="G76" s="13"/>
      <c r="H76" s="13"/>
      <c r="I76" s="13"/>
      <c r="J76" s="13" t="s">
        <v>56</v>
      </c>
    </row>
    <row r="77" customFormat="false" ht="14.25" hidden="false" customHeight="true" outlineLevel="0" collapsed="false">
      <c r="A77" s="7" t="s">
        <v>54</v>
      </c>
      <c r="B77" s="7"/>
      <c r="C77" s="4" t="s">
        <v>94</v>
      </c>
      <c r="D77" s="4"/>
      <c r="E77" s="4"/>
      <c r="F77" s="4"/>
      <c r="G77" s="4"/>
      <c r="H77" s="4"/>
      <c r="I77" s="4"/>
      <c r="J77" s="63" t="n">
        <f aca="false">J48</f>
        <v>712.59</v>
      </c>
    </row>
    <row r="78" customFormat="false" ht="14.25" hidden="false" customHeight="true" outlineLevel="0" collapsed="false">
      <c r="A78" s="7" t="s">
        <v>62</v>
      </c>
      <c r="B78" s="7"/>
      <c r="C78" s="4" t="s">
        <v>63</v>
      </c>
      <c r="D78" s="4"/>
      <c r="E78" s="4"/>
      <c r="F78" s="4"/>
      <c r="G78" s="4"/>
      <c r="H78" s="4"/>
      <c r="I78" s="4"/>
      <c r="J78" s="63" t="n">
        <f aca="false">J60</f>
        <v>1688.17</v>
      </c>
    </row>
    <row r="79" customFormat="false" ht="12.75" hidden="false" customHeight="true" outlineLevel="0" collapsed="false">
      <c r="A79" s="7" t="s">
        <v>80</v>
      </c>
      <c r="B79" s="7"/>
      <c r="C79" s="4" t="s">
        <v>81</v>
      </c>
      <c r="D79" s="4"/>
      <c r="E79" s="4"/>
      <c r="F79" s="4"/>
      <c r="G79" s="4"/>
      <c r="H79" s="4"/>
      <c r="I79" s="4"/>
      <c r="J79" s="63" t="n">
        <f aca="false">J73</f>
        <v>601.75</v>
      </c>
    </row>
    <row r="80" customFormat="false" ht="15.75" hidden="false" customHeight="true" outlineLevel="0" collapsed="false">
      <c r="A80" s="29" t="s">
        <v>59</v>
      </c>
      <c r="B80" s="29"/>
      <c r="C80" s="29"/>
      <c r="D80" s="29"/>
      <c r="E80" s="29"/>
      <c r="F80" s="29"/>
      <c r="G80" s="29"/>
      <c r="H80" s="29"/>
      <c r="I80" s="29"/>
      <c r="J80" s="64" t="n">
        <f aca="false">SUM(J77+J78+J79)</f>
        <v>3002.51</v>
      </c>
    </row>
    <row r="81" customFormat="false" ht="15.75" hidden="false" customHeight="true" outlineLevel="0" collapsed="false">
      <c r="A81" s="10"/>
      <c r="B81" s="10"/>
      <c r="C81" s="10"/>
      <c r="D81" s="10"/>
      <c r="E81" s="10"/>
      <c r="F81" s="10"/>
      <c r="G81" s="10"/>
      <c r="H81" s="10"/>
      <c r="I81" s="10"/>
      <c r="J81" s="10"/>
    </row>
    <row r="82" customFormat="false" ht="46.5" hidden="false" customHeight="true" outlineLevel="0" collapsed="false">
      <c r="A82" s="32" t="s">
        <v>95</v>
      </c>
      <c r="B82" s="32"/>
      <c r="C82" s="32"/>
      <c r="D82" s="32"/>
      <c r="E82" s="32"/>
      <c r="F82" s="32"/>
      <c r="G82" s="32"/>
      <c r="H82" s="32"/>
      <c r="I82" s="32"/>
      <c r="J82" s="32"/>
    </row>
    <row r="83" customFormat="false" ht="14.25" hidden="false" customHeight="true" outlineLevel="0" collapsed="false">
      <c r="A83" s="46" t="n">
        <v>3</v>
      </c>
      <c r="B83" s="13" t="s">
        <v>96</v>
      </c>
      <c r="C83" s="13"/>
      <c r="D83" s="13"/>
      <c r="E83" s="13"/>
      <c r="F83" s="13"/>
      <c r="G83" s="13"/>
      <c r="H83" s="13"/>
      <c r="I83" s="13"/>
      <c r="J83" s="46" t="s">
        <v>97</v>
      </c>
    </row>
    <row r="84" customFormat="false" ht="12.75" hidden="false" customHeight="true" outlineLevel="0" collapsed="false">
      <c r="A84" s="36" t="s">
        <v>7</v>
      </c>
      <c r="B84" s="4" t="s">
        <v>98</v>
      </c>
      <c r="C84" s="4"/>
      <c r="D84" s="4"/>
      <c r="E84" s="4"/>
      <c r="F84" s="4"/>
      <c r="G84" s="4"/>
      <c r="H84" s="4"/>
      <c r="I84" s="4"/>
      <c r="J84" s="48" t="n">
        <f aca="false">ROUND((($J$35/12)+($J$44/12)+($J$35/12/12)+($J$45/12))*(30/30)*0.05,2)</f>
        <v>22.88</v>
      </c>
    </row>
    <row r="85" customFormat="false" ht="27" hidden="false" customHeight="true" outlineLevel="0" collapsed="false">
      <c r="A85" s="36" t="s">
        <v>9</v>
      </c>
      <c r="B85" s="4" t="s">
        <v>99</v>
      </c>
      <c r="C85" s="4"/>
      <c r="D85" s="4"/>
      <c r="E85" s="4"/>
      <c r="F85" s="4"/>
      <c r="G85" s="4"/>
      <c r="H85" s="4"/>
      <c r="I85" s="4"/>
      <c r="J85" s="48" t="n">
        <f aca="false">ROUND($J$84*I59,2)</f>
        <v>1.83</v>
      </c>
    </row>
    <row r="86" customFormat="false" ht="39.6" hidden="false" customHeight="true" outlineLevel="0" collapsed="false">
      <c r="A86" s="36" t="s">
        <v>12</v>
      </c>
      <c r="B86" s="4" t="s">
        <v>100</v>
      </c>
      <c r="C86" s="4"/>
      <c r="D86" s="4"/>
      <c r="E86" s="4"/>
      <c r="F86" s="4"/>
      <c r="G86" s="4"/>
      <c r="H86" s="4"/>
      <c r="I86" s="65" t="n">
        <v>0.0019</v>
      </c>
      <c r="J86" s="48" t="n">
        <f aca="false">ROUND($J$35*I86,2)</f>
        <v>8.72</v>
      </c>
    </row>
    <row r="87" customFormat="false" ht="36" hidden="false" customHeight="true" outlineLevel="0" collapsed="false">
      <c r="A87" s="36" t="s">
        <v>15</v>
      </c>
      <c r="B87" s="4" t="s">
        <v>101</v>
      </c>
      <c r="C87" s="4"/>
      <c r="D87" s="4"/>
      <c r="E87" s="4"/>
      <c r="F87" s="4"/>
      <c r="G87" s="4"/>
      <c r="H87" s="4"/>
      <c r="I87" s="4"/>
      <c r="J87" s="48" t="n">
        <f aca="false">ROUND(((($J$35/30)*7)/$H$10)*0.9,2)</f>
        <v>80.28</v>
      </c>
    </row>
    <row r="88" customFormat="false" ht="12.75" hidden="false" customHeight="true" outlineLevel="0" collapsed="false">
      <c r="A88" s="36" t="s">
        <v>45</v>
      </c>
      <c r="B88" s="4" t="s">
        <v>102</v>
      </c>
      <c r="C88" s="4"/>
      <c r="D88" s="4"/>
      <c r="E88" s="4"/>
      <c r="F88" s="4"/>
      <c r="G88" s="4"/>
      <c r="H88" s="4"/>
      <c r="I88" s="4"/>
      <c r="J88" s="48" t="n">
        <f aca="false">ROUND($I$60*J87,2)</f>
        <v>29.54</v>
      </c>
    </row>
    <row r="89" customFormat="false" ht="39" hidden="false" customHeight="true" outlineLevel="0" collapsed="false">
      <c r="A89" s="36" t="s">
        <v>73</v>
      </c>
      <c r="B89" s="4" t="s">
        <v>103</v>
      </c>
      <c r="C89" s="4"/>
      <c r="D89" s="4"/>
      <c r="E89" s="4"/>
      <c r="F89" s="4"/>
      <c r="G89" s="4"/>
      <c r="H89" s="4"/>
      <c r="I89" s="65" t="n">
        <v>0.0381</v>
      </c>
      <c r="J89" s="48" t="n">
        <f aca="false">ROUND($J$35*I89,2)</f>
        <v>174.78</v>
      </c>
    </row>
    <row r="90" customFormat="false" ht="15.75" hidden="false" customHeight="true" outlineLevel="0" collapsed="false">
      <c r="A90" s="44" t="s">
        <v>59</v>
      </c>
      <c r="B90" s="44"/>
      <c r="C90" s="44"/>
      <c r="D90" s="44"/>
      <c r="E90" s="44"/>
      <c r="F90" s="44"/>
      <c r="G90" s="44"/>
      <c r="H90" s="44"/>
      <c r="I90" s="44"/>
      <c r="J90" s="45" t="n">
        <f aca="false">SUM(J84:J89)</f>
        <v>318.03</v>
      </c>
    </row>
    <row r="91" customFormat="false" ht="27" hidden="false" customHeight="true" outlineLevel="0" collapsed="false">
      <c r="A91" s="10"/>
      <c r="B91" s="10"/>
      <c r="C91" s="10"/>
      <c r="D91" s="10"/>
      <c r="E91" s="10"/>
      <c r="F91" s="10"/>
      <c r="G91" s="10"/>
      <c r="H91" s="10"/>
      <c r="I91" s="10"/>
      <c r="J91" s="10"/>
    </row>
    <row r="92" customFormat="false" ht="14.25" hidden="false" customHeight="true" outlineLevel="0" collapsed="false">
      <c r="A92" s="32" t="s">
        <v>104</v>
      </c>
      <c r="B92" s="32"/>
      <c r="C92" s="32"/>
      <c r="D92" s="32"/>
      <c r="E92" s="32"/>
      <c r="F92" s="32"/>
      <c r="G92" s="32"/>
      <c r="H92" s="32"/>
      <c r="I92" s="32"/>
      <c r="J92" s="32"/>
    </row>
    <row r="93" customFormat="false" ht="29.45" hidden="false" customHeight="true" outlineLevel="0" collapsed="false">
      <c r="A93" s="66" t="s">
        <v>105</v>
      </c>
      <c r="B93" s="66"/>
      <c r="C93" s="66"/>
      <c r="D93" s="66"/>
      <c r="E93" s="66"/>
      <c r="F93" s="66"/>
      <c r="G93" s="66"/>
      <c r="H93" s="66"/>
      <c r="I93" s="66"/>
      <c r="J93" s="67" t="n">
        <f aca="false">J96+J35+J44+J45</f>
        <v>5524.65</v>
      </c>
    </row>
    <row r="94" customFormat="false" ht="12.75" hidden="false" customHeight="true" outlineLevel="0" collapsed="false">
      <c r="A94" s="4"/>
      <c r="B94" s="4"/>
      <c r="C94" s="4"/>
      <c r="D94" s="4"/>
      <c r="E94" s="4"/>
      <c r="F94" s="4"/>
      <c r="G94" s="4"/>
      <c r="H94" s="4"/>
      <c r="I94" s="4"/>
      <c r="J94" s="4"/>
    </row>
    <row r="95" customFormat="false" ht="12.75" hidden="false" customHeight="true" outlineLevel="0" collapsed="false">
      <c r="A95" s="68" t="s">
        <v>106</v>
      </c>
      <c r="B95" s="46" t="s">
        <v>107</v>
      </c>
      <c r="C95" s="46"/>
      <c r="D95" s="46"/>
      <c r="E95" s="46"/>
      <c r="F95" s="46"/>
      <c r="G95" s="46"/>
      <c r="H95" s="46"/>
      <c r="I95" s="46"/>
      <c r="J95" s="68" t="s">
        <v>56</v>
      </c>
    </row>
    <row r="96" customFormat="false" ht="12.75" hidden="false" customHeight="true" outlineLevel="0" collapsed="false">
      <c r="A96" s="41" t="s">
        <v>7</v>
      </c>
      <c r="B96" s="4" t="s">
        <v>108</v>
      </c>
      <c r="C96" s="4"/>
      <c r="D96" s="4"/>
      <c r="E96" s="4"/>
      <c r="F96" s="4"/>
      <c r="G96" s="4"/>
      <c r="H96" s="4"/>
      <c r="I96" s="39" t="n">
        <v>0.09075</v>
      </c>
      <c r="J96" s="48" t="n">
        <f aca="false">ROUND(($J$35*I96),2)</f>
        <v>416.31</v>
      </c>
    </row>
    <row r="97" customFormat="false" ht="12.75" hidden="false" customHeight="true" outlineLevel="0" collapsed="false">
      <c r="A97" s="41" t="s">
        <v>9</v>
      </c>
      <c r="B97" s="42" t="s">
        <v>109</v>
      </c>
      <c r="C97" s="42"/>
      <c r="D97" s="42"/>
      <c r="E97" s="42"/>
      <c r="F97" s="42"/>
      <c r="G97" s="42"/>
      <c r="H97" s="42"/>
      <c r="I97" s="42"/>
      <c r="J97" s="69" t="n">
        <f aca="false">ROUND((($J$93/30)*2.96)/12,2)</f>
        <v>45.42</v>
      </c>
    </row>
    <row r="98" customFormat="false" ht="12.75" hidden="false" customHeight="true" outlineLevel="0" collapsed="false">
      <c r="A98" s="41" t="s">
        <v>12</v>
      </c>
      <c r="B98" s="42" t="s">
        <v>110</v>
      </c>
      <c r="C98" s="42"/>
      <c r="D98" s="42"/>
      <c r="E98" s="42"/>
      <c r="F98" s="42"/>
      <c r="G98" s="42"/>
      <c r="H98" s="42"/>
      <c r="I98" s="42"/>
      <c r="J98" s="69" t="n">
        <f aca="false">ROUND((($J$93/30)*5)/12*0.0231,2)</f>
        <v>1.77</v>
      </c>
    </row>
    <row r="99" customFormat="false" ht="12.75" hidden="false" customHeight="true" outlineLevel="0" collapsed="false">
      <c r="A99" s="41" t="s">
        <v>15</v>
      </c>
      <c r="B99" s="42" t="s">
        <v>111</v>
      </c>
      <c r="C99" s="42"/>
      <c r="D99" s="42"/>
      <c r="E99" s="42"/>
      <c r="F99" s="42"/>
      <c r="G99" s="42"/>
      <c r="H99" s="42"/>
      <c r="I99" s="42"/>
      <c r="J99" s="43" t="n">
        <f aca="false">ROUND(((($J$93/30)*15)/12)*0.0172,2)</f>
        <v>3.96</v>
      </c>
    </row>
    <row r="100" customFormat="false" ht="12.75" hidden="false" customHeight="true" outlineLevel="0" collapsed="false">
      <c r="A100" s="41" t="s">
        <v>45</v>
      </c>
      <c r="B100" s="42" t="s">
        <v>112</v>
      </c>
      <c r="C100" s="42"/>
      <c r="D100" s="42"/>
      <c r="E100" s="42"/>
      <c r="F100" s="42"/>
      <c r="G100" s="42"/>
      <c r="H100" s="42"/>
      <c r="I100" s="42"/>
      <c r="J100" s="48" t="n">
        <f aca="false">ROUND(((($J$35+$J$35/3)*4/12)/12)*0.02,2)</f>
        <v>3.4</v>
      </c>
    </row>
    <row r="101" customFormat="false" ht="14.25" hidden="false" customHeight="true" outlineLevel="0" collapsed="false">
      <c r="A101" s="41" t="s">
        <v>73</v>
      </c>
      <c r="B101" s="42" t="s">
        <v>113</v>
      </c>
      <c r="C101" s="42"/>
      <c r="D101" s="42"/>
      <c r="E101" s="42"/>
      <c r="F101" s="42"/>
      <c r="G101" s="42"/>
      <c r="H101" s="42"/>
      <c r="I101" s="42"/>
      <c r="J101" s="43" t="n">
        <f aca="false">ROUND(((($J$93/30)*5)/12),2)</f>
        <v>76.73</v>
      </c>
    </row>
    <row r="102" customFormat="false" ht="12.75" hidden="false" customHeight="true" outlineLevel="0" collapsed="false">
      <c r="A102" s="44" t="s">
        <v>59</v>
      </c>
      <c r="B102" s="44"/>
      <c r="C102" s="44"/>
      <c r="D102" s="44"/>
      <c r="E102" s="44"/>
      <c r="F102" s="44"/>
      <c r="G102" s="44"/>
      <c r="H102" s="44"/>
      <c r="I102" s="44"/>
      <c r="J102" s="70" t="n">
        <f aca="false">SUM(J96:J101)</f>
        <v>547.59</v>
      </c>
    </row>
    <row r="103" customFormat="false" ht="15.75" hidden="false" customHeight="true" outlineLevel="0" collapsed="false">
      <c r="A103" s="41" t="s">
        <v>75</v>
      </c>
      <c r="B103" s="42" t="s">
        <v>114</v>
      </c>
      <c r="C103" s="42"/>
      <c r="D103" s="42"/>
      <c r="E103" s="42"/>
      <c r="F103" s="42"/>
      <c r="G103" s="42"/>
      <c r="H103" s="42"/>
      <c r="I103" s="42"/>
      <c r="J103" s="43" t="n">
        <f aca="false">ROUND(I60*J102,2)</f>
        <v>201.51</v>
      </c>
    </row>
    <row r="104" customFormat="false" ht="15" hidden="false" customHeight="true" outlineLevel="0" collapsed="false">
      <c r="A104" s="44" t="s">
        <v>59</v>
      </c>
      <c r="B104" s="44"/>
      <c r="C104" s="44"/>
      <c r="D104" s="44"/>
      <c r="E104" s="44"/>
      <c r="F104" s="44"/>
      <c r="G104" s="44"/>
      <c r="H104" s="44"/>
      <c r="I104" s="44"/>
      <c r="J104" s="45" t="n">
        <f aca="false">SUM(J102:J103)</f>
        <v>749.1</v>
      </c>
    </row>
    <row r="105" customFormat="false" ht="12.75" hidden="false" customHeight="true" outlineLevel="0" collapsed="false">
      <c r="A105" s="32" t="s">
        <v>115</v>
      </c>
      <c r="B105" s="32"/>
      <c r="C105" s="32"/>
      <c r="D105" s="32"/>
      <c r="E105" s="32"/>
      <c r="F105" s="32"/>
      <c r="G105" s="32"/>
      <c r="H105" s="32"/>
      <c r="I105" s="32"/>
      <c r="J105" s="32"/>
    </row>
    <row r="106" customFormat="false" ht="12.75" hidden="false" customHeight="true" outlineLevel="0" collapsed="false">
      <c r="A106" s="46" t="s">
        <v>116</v>
      </c>
      <c r="B106" s="46" t="s">
        <v>117</v>
      </c>
      <c r="C106" s="46"/>
      <c r="D106" s="46"/>
      <c r="E106" s="46"/>
      <c r="F106" s="46"/>
      <c r="G106" s="46"/>
      <c r="H106" s="46"/>
      <c r="I106" s="46"/>
      <c r="J106" s="71" t="s">
        <v>56</v>
      </c>
    </row>
    <row r="107" customFormat="false" ht="12.75" hidden="false" customHeight="true" outlineLevel="0" collapsed="false">
      <c r="A107" s="36" t="s">
        <v>7</v>
      </c>
      <c r="B107" s="42" t="s">
        <v>118</v>
      </c>
      <c r="C107" s="42"/>
      <c r="D107" s="42"/>
      <c r="E107" s="42"/>
      <c r="F107" s="42"/>
      <c r="G107" s="42"/>
      <c r="H107" s="42"/>
      <c r="I107" s="42"/>
      <c r="J107" s="48" t="n">
        <v>0</v>
      </c>
    </row>
    <row r="108" customFormat="false" ht="12.75" hidden="false" customHeight="true" outlineLevel="0" collapsed="false">
      <c r="A108" s="40" t="s">
        <v>59</v>
      </c>
      <c r="B108" s="40"/>
      <c r="C108" s="40"/>
      <c r="D108" s="40"/>
      <c r="E108" s="40"/>
      <c r="F108" s="40"/>
      <c r="G108" s="40"/>
      <c r="H108" s="40"/>
      <c r="I108" s="40"/>
      <c r="J108" s="48" t="n">
        <v>0</v>
      </c>
    </row>
    <row r="109" customFormat="false" ht="12.75" hidden="false" customHeight="true" outlineLevel="0" collapsed="false">
      <c r="A109" s="41" t="s">
        <v>9</v>
      </c>
      <c r="B109" s="42" t="s">
        <v>119</v>
      </c>
      <c r="C109" s="42"/>
      <c r="D109" s="42"/>
      <c r="E109" s="42"/>
      <c r="F109" s="42"/>
      <c r="G109" s="42"/>
      <c r="H109" s="42"/>
      <c r="I109" s="42"/>
      <c r="J109" s="43" t="n">
        <f aca="false">ROUND(I60*J108,2)</f>
        <v>0</v>
      </c>
    </row>
    <row r="110" customFormat="false" ht="15.75" hidden="false" customHeight="true" outlineLevel="0" collapsed="false">
      <c r="A110" s="44" t="s">
        <v>59</v>
      </c>
      <c r="B110" s="44"/>
      <c r="C110" s="44"/>
      <c r="D110" s="44"/>
      <c r="E110" s="44"/>
      <c r="F110" s="44"/>
      <c r="G110" s="44"/>
      <c r="H110" s="44"/>
      <c r="I110" s="44"/>
      <c r="J110" s="45" t="n">
        <f aca="false">SUM(J108:J109)</f>
        <v>0</v>
      </c>
    </row>
    <row r="111" customFormat="false" ht="15.75" hidden="false" customHeight="true" outlineLevel="0" collapsed="false">
      <c r="A111" s="12"/>
      <c r="B111" s="12"/>
      <c r="C111" s="12"/>
      <c r="D111" s="12"/>
      <c r="E111" s="12"/>
      <c r="F111" s="12"/>
      <c r="G111" s="12"/>
      <c r="H111" s="12"/>
      <c r="I111" s="12"/>
      <c r="J111" s="12"/>
    </row>
    <row r="112" customFormat="false" ht="14.25" hidden="false" customHeight="true" outlineLevel="0" collapsed="false">
      <c r="A112" s="32" t="s">
        <v>120</v>
      </c>
      <c r="B112" s="32"/>
      <c r="C112" s="32"/>
      <c r="D112" s="32"/>
      <c r="E112" s="32"/>
      <c r="F112" s="32"/>
      <c r="G112" s="32"/>
      <c r="H112" s="32"/>
      <c r="I112" s="32"/>
      <c r="J112" s="32"/>
    </row>
    <row r="113" customFormat="false" ht="14.25" hidden="false" customHeight="true" outlineLevel="0" collapsed="false">
      <c r="A113" s="13" t="n">
        <v>4</v>
      </c>
      <c r="B113" s="13" t="s">
        <v>121</v>
      </c>
      <c r="C113" s="13"/>
      <c r="D113" s="13"/>
      <c r="E113" s="13"/>
      <c r="F113" s="13"/>
      <c r="G113" s="13"/>
      <c r="H113" s="13"/>
      <c r="I113" s="13"/>
      <c r="J113" s="71" t="s">
        <v>56</v>
      </c>
    </row>
    <row r="114" customFormat="false" ht="14.25" hidden="false" customHeight="true" outlineLevel="0" collapsed="false">
      <c r="A114" s="7" t="s">
        <v>106</v>
      </c>
      <c r="B114" s="4" t="s">
        <v>107</v>
      </c>
      <c r="C114" s="4"/>
      <c r="D114" s="4"/>
      <c r="E114" s="4"/>
      <c r="F114" s="4"/>
      <c r="G114" s="4"/>
      <c r="H114" s="4"/>
      <c r="I114" s="4"/>
      <c r="J114" s="48" t="n">
        <f aca="false">J104</f>
        <v>749.1</v>
      </c>
    </row>
    <row r="115" customFormat="false" ht="12.75" hidden="false" customHeight="true" outlineLevel="0" collapsed="false">
      <c r="A115" s="7" t="s">
        <v>122</v>
      </c>
      <c r="B115" s="4" t="s">
        <v>117</v>
      </c>
      <c r="C115" s="4"/>
      <c r="D115" s="4"/>
      <c r="E115" s="4"/>
      <c r="F115" s="4"/>
      <c r="G115" s="4"/>
      <c r="H115" s="4"/>
      <c r="I115" s="4"/>
      <c r="J115" s="48" t="n">
        <f aca="false">J110</f>
        <v>0</v>
      </c>
    </row>
    <row r="116" customFormat="false" ht="15.75" hidden="false" customHeight="true" outlineLevel="0" collapsed="false">
      <c r="A116" s="29" t="s">
        <v>59</v>
      </c>
      <c r="B116" s="29"/>
      <c r="C116" s="29"/>
      <c r="D116" s="29"/>
      <c r="E116" s="29"/>
      <c r="F116" s="29"/>
      <c r="G116" s="29"/>
      <c r="H116" s="29"/>
      <c r="I116" s="29"/>
      <c r="J116" s="45" t="n">
        <f aca="false">SUM(J114+J115)</f>
        <v>749.1</v>
      </c>
    </row>
    <row r="117" customFormat="false" ht="15.75" hidden="false" customHeight="true" outlineLevel="0" collapsed="false">
      <c r="A117" s="10"/>
      <c r="B117" s="10"/>
      <c r="C117" s="10"/>
      <c r="D117" s="10"/>
      <c r="E117" s="10"/>
      <c r="F117" s="10"/>
      <c r="G117" s="10"/>
      <c r="H117" s="10"/>
      <c r="I117" s="10"/>
      <c r="J117" s="10"/>
    </row>
    <row r="118" customFormat="false" ht="12.75" hidden="false" customHeight="true" outlineLevel="0" collapsed="false">
      <c r="A118" s="32" t="s">
        <v>123</v>
      </c>
      <c r="B118" s="32"/>
      <c r="C118" s="32"/>
      <c r="D118" s="32"/>
      <c r="E118" s="32"/>
      <c r="F118" s="32"/>
      <c r="G118" s="32"/>
      <c r="H118" s="32"/>
      <c r="I118" s="32"/>
      <c r="J118" s="32"/>
    </row>
    <row r="119" customFormat="false" ht="12.75" hidden="false" customHeight="true" outlineLevel="0" collapsed="false">
      <c r="A119" s="46" t="n">
        <v>5</v>
      </c>
      <c r="B119" s="46" t="s">
        <v>124</v>
      </c>
      <c r="C119" s="46"/>
      <c r="D119" s="46"/>
      <c r="E119" s="46"/>
      <c r="F119" s="46"/>
      <c r="G119" s="46"/>
      <c r="H119" s="46"/>
      <c r="I119" s="46"/>
      <c r="J119" s="46" t="s">
        <v>56</v>
      </c>
    </row>
    <row r="120" customFormat="false" ht="12.75" hidden="false" customHeight="true" outlineLevel="0" collapsed="false">
      <c r="A120" s="36" t="s">
        <v>7</v>
      </c>
      <c r="B120" s="42" t="s">
        <v>125</v>
      </c>
      <c r="C120" s="42"/>
      <c r="D120" s="42"/>
      <c r="E120" s="42"/>
      <c r="F120" s="42"/>
      <c r="G120" s="42"/>
      <c r="H120" s="42"/>
      <c r="I120" s="42"/>
      <c r="J120" s="72" t="n">
        <f aca="false">INSUMOS!E34</f>
        <v>164.313333333333</v>
      </c>
    </row>
    <row r="121" customFormat="false" ht="12.75" hidden="false" customHeight="true" outlineLevel="0" collapsed="false">
      <c r="A121" s="36" t="s">
        <v>9</v>
      </c>
      <c r="B121" s="42" t="s">
        <v>126</v>
      </c>
      <c r="C121" s="42"/>
      <c r="D121" s="42"/>
      <c r="E121" s="42"/>
      <c r="F121" s="42"/>
      <c r="G121" s="42"/>
      <c r="H121" s="42"/>
      <c r="I121" s="42"/>
      <c r="J121" s="62" t="s">
        <v>129</v>
      </c>
    </row>
    <row r="122" customFormat="false" ht="12.75" hidden="false" customHeight="true" outlineLevel="0" collapsed="false">
      <c r="A122" s="36" t="s">
        <v>12</v>
      </c>
      <c r="B122" s="42" t="s">
        <v>127</v>
      </c>
      <c r="C122" s="42"/>
      <c r="D122" s="42"/>
      <c r="E122" s="42"/>
      <c r="F122" s="42"/>
      <c r="G122" s="42"/>
      <c r="H122" s="42"/>
      <c r="I122" s="42"/>
      <c r="J122" s="62" t="n">
        <f aca="false">INSUMOS!E19</f>
        <v>583.623333333333</v>
      </c>
    </row>
    <row r="123" customFormat="false" ht="12.75" hidden="false" customHeight="true" outlineLevel="0" collapsed="false">
      <c r="A123" s="36" t="s">
        <v>15</v>
      </c>
      <c r="B123" s="42" t="s">
        <v>128</v>
      </c>
      <c r="C123" s="42"/>
      <c r="D123" s="42"/>
      <c r="E123" s="42"/>
      <c r="F123" s="42"/>
      <c r="G123" s="42"/>
      <c r="H123" s="42"/>
      <c r="I123" s="42"/>
      <c r="J123" s="62" t="s">
        <v>129</v>
      </c>
    </row>
    <row r="124" customFormat="false" ht="15.75" hidden="false" customHeight="true" outlineLevel="0" collapsed="false">
      <c r="A124" s="44" t="s">
        <v>91</v>
      </c>
      <c r="B124" s="44"/>
      <c r="C124" s="44"/>
      <c r="D124" s="44"/>
      <c r="E124" s="44"/>
      <c r="F124" s="44"/>
      <c r="G124" s="44"/>
      <c r="H124" s="44"/>
      <c r="I124" s="44"/>
      <c r="J124" s="73" t="n">
        <f aca="false">SUM(J120:J123)</f>
        <v>747.936666666667</v>
      </c>
    </row>
    <row r="125" customFormat="false" ht="30" hidden="false" customHeight="true" outlineLevel="0" collapsed="false">
      <c r="A125" s="10"/>
      <c r="B125" s="10"/>
      <c r="C125" s="10"/>
      <c r="D125" s="10"/>
      <c r="E125" s="10"/>
      <c r="F125" s="10"/>
      <c r="G125" s="10"/>
      <c r="H125" s="10"/>
      <c r="I125" s="10"/>
      <c r="J125" s="10"/>
    </row>
    <row r="126" customFormat="false" ht="12.75" hidden="false" customHeight="true" outlineLevel="0" collapsed="false">
      <c r="A126" s="32" t="s">
        <v>130</v>
      </c>
      <c r="B126" s="32"/>
      <c r="C126" s="32"/>
      <c r="D126" s="32"/>
      <c r="E126" s="32"/>
      <c r="F126" s="32"/>
      <c r="G126" s="32"/>
      <c r="H126" s="32"/>
      <c r="I126" s="32"/>
      <c r="J126" s="32"/>
    </row>
    <row r="127" customFormat="false" ht="23.45" hidden="false" customHeight="true" outlineLevel="0" collapsed="false">
      <c r="A127" s="46" t="n">
        <v>6</v>
      </c>
      <c r="B127" s="46" t="s">
        <v>131</v>
      </c>
      <c r="C127" s="46"/>
      <c r="D127" s="46"/>
      <c r="E127" s="46"/>
      <c r="F127" s="46"/>
      <c r="G127" s="46"/>
      <c r="H127" s="46"/>
      <c r="I127" s="13" t="s">
        <v>64</v>
      </c>
      <c r="J127" s="74" t="s">
        <v>132</v>
      </c>
    </row>
    <row r="128" customFormat="false" ht="12.75" hidden="false" customHeight="true" outlineLevel="0" collapsed="false">
      <c r="A128" s="54" t="s">
        <v>133</v>
      </c>
      <c r="B128" s="54"/>
      <c r="C128" s="54"/>
      <c r="D128" s="54"/>
      <c r="E128" s="54"/>
      <c r="F128" s="54"/>
      <c r="G128" s="54"/>
      <c r="H128" s="54"/>
      <c r="I128" s="75" t="s">
        <v>84</v>
      </c>
      <c r="J128" s="76" t="n">
        <f aca="false">SUM(J39+J80+J90+J116+J124)</f>
        <v>9625.66666666667</v>
      </c>
    </row>
    <row r="129" customFormat="false" ht="15.75" hidden="false" customHeight="true" outlineLevel="0" collapsed="false">
      <c r="A129" s="77" t="s">
        <v>7</v>
      </c>
      <c r="B129" s="78" t="s">
        <v>134</v>
      </c>
      <c r="C129" s="78"/>
      <c r="D129" s="78"/>
      <c r="E129" s="78"/>
      <c r="F129" s="78"/>
      <c r="G129" s="78"/>
      <c r="H129" s="78"/>
      <c r="I129" s="47" t="n">
        <v>0.06</v>
      </c>
      <c r="J129" s="48" t="n">
        <f aca="false">ROUND(I129*J128,2)</f>
        <v>577.54</v>
      </c>
    </row>
    <row r="130" customFormat="false" ht="12.75" hidden="false" customHeight="true" outlineLevel="0" collapsed="false">
      <c r="A130" s="54" t="s">
        <v>135</v>
      </c>
      <c r="B130" s="54"/>
      <c r="C130" s="54"/>
      <c r="D130" s="54"/>
      <c r="E130" s="54"/>
      <c r="F130" s="54"/>
      <c r="G130" s="54"/>
      <c r="H130" s="54"/>
      <c r="I130" s="79" t="s">
        <v>84</v>
      </c>
      <c r="J130" s="76" t="n">
        <f aca="false">SUM(J39+J80+J90+J116+J124+J129)</f>
        <v>10203.2066666667</v>
      </c>
    </row>
    <row r="131" customFormat="false" ht="15.75" hidden="false" customHeight="true" outlineLevel="0" collapsed="false">
      <c r="A131" s="77" t="s">
        <v>9</v>
      </c>
      <c r="B131" s="78" t="s">
        <v>136</v>
      </c>
      <c r="C131" s="78"/>
      <c r="D131" s="78"/>
      <c r="E131" s="78"/>
      <c r="F131" s="78"/>
      <c r="G131" s="78"/>
      <c r="H131" s="78"/>
      <c r="I131" s="47" t="n">
        <v>0.0679</v>
      </c>
      <c r="J131" s="48" t="n">
        <f aca="false">ROUND(I131*J130,2)</f>
        <v>692.8</v>
      </c>
    </row>
    <row r="132" customFormat="false" ht="12.75" hidden="false" customHeight="true" outlineLevel="0" collapsed="false">
      <c r="A132" s="54" t="s">
        <v>137</v>
      </c>
      <c r="B132" s="54"/>
      <c r="C132" s="54"/>
      <c r="D132" s="54"/>
      <c r="E132" s="54"/>
      <c r="F132" s="54"/>
      <c r="G132" s="54"/>
      <c r="H132" s="54"/>
      <c r="I132" s="79" t="s">
        <v>84</v>
      </c>
      <c r="J132" s="76" t="n">
        <f aca="false">SUM(J35+J80+J90+J116+J124+J129+J131)</f>
        <v>10675.3566666667</v>
      </c>
    </row>
    <row r="133" customFormat="false" ht="12.75" hidden="false" customHeight="true" outlineLevel="0" collapsed="false">
      <c r="A133" s="77" t="s">
        <v>12</v>
      </c>
      <c r="B133" s="78" t="s">
        <v>138</v>
      </c>
      <c r="C133" s="78"/>
      <c r="D133" s="78"/>
      <c r="E133" s="78"/>
      <c r="F133" s="78"/>
      <c r="G133" s="78"/>
      <c r="H133" s="78"/>
      <c r="I133" s="37" t="s">
        <v>84</v>
      </c>
      <c r="J133" s="56" t="s">
        <v>84</v>
      </c>
    </row>
    <row r="134" customFormat="false" ht="12.75" hidden="false" customHeight="true" outlineLevel="0" collapsed="false">
      <c r="A134" s="36"/>
      <c r="B134" s="42" t="s">
        <v>139</v>
      </c>
      <c r="C134" s="42"/>
      <c r="D134" s="42"/>
      <c r="E134" s="42"/>
      <c r="F134" s="42"/>
      <c r="G134" s="42"/>
      <c r="H134" s="42"/>
      <c r="I134" s="37" t="s">
        <v>84</v>
      </c>
      <c r="J134" s="56" t="s">
        <v>84</v>
      </c>
    </row>
    <row r="135" customFormat="false" ht="27" hidden="false" customHeight="true" outlineLevel="0" collapsed="false">
      <c r="A135" s="36"/>
      <c r="B135" s="42" t="s">
        <v>140</v>
      </c>
      <c r="C135" s="42"/>
      <c r="D135" s="42"/>
      <c r="E135" s="42"/>
      <c r="F135" s="42"/>
      <c r="G135" s="42"/>
      <c r="H135" s="42"/>
      <c r="I135" s="80" t="n">
        <v>0.076</v>
      </c>
      <c r="J135" s="48" t="n">
        <f aca="false">ROUND(($J$132/(1-$I$144))*I135,2)</f>
        <v>919.35</v>
      </c>
    </row>
    <row r="136" customFormat="false" ht="27" hidden="false" customHeight="true" outlineLevel="0" collapsed="false">
      <c r="A136" s="36"/>
      <c r="B136" s="42" t="s">
        <v>141</v>
      </c>
      <c r="C136" s="42"/>
      <c r="D136" s="42"/>
      <c r="E136" s="42"/>
      <c r="F136" s="42"/>
      <c r="G136" s="42"/>
      <c r="H136" s="42"/>
      <c r="I136" s="80" t="n">
        <v>0.0165</v>
      </c>
      <c r="J136" s="48" t="n">
        <f aca="false">ROUND(($J$132/(1-$I$144))*I136,2)</f>
        <v>199.6</v>
      </c>
    </row>
    <row r="137" customFormat="false" ht="12.75" hidden="false" customHeight="true" outlineLevel="0" collapsed="false">
      <c r="A137" s="36"/>
      <c r="B137" s="4" t="s">
        <v>142</v>
      </c>
      <c r="C137" s="4"/>
      <c r="D137" s="4"/>
      <c r="E137" s="4"/>
      <c r="F137" s="4"/>
      <c r="G137" s="4"/>
      <c r="H137" s="4"/>
      <c r="I137" s="81" t="s">
        <v>84</v>
      </c>
      <c r="J137" s="56" t="s">
        <v>84</v>
      </c>
    </row>
    <row r="138" customFormat="false" ht="12.75" hidden="false" customHeight="true" outlineLevel="0" collapsed="false">
      <c r="A138" s="36"/>
      <c r="B138" s="4" t="s">
        <v>143</v>
      </c>
      <c r="C138" s="4"/>
      <c r="D138" s="4"/>
      <c r="E138" s="4"/>
      <c r="F138" s="4"/>
      <c r="G138" s="4"/>
      <c r="H138" s="4"/>
      <c r="I138" s="81" t="s">
        <v>84</v>
      </c>
      <c r="J138" s="56" t="s">
        <v>84</v>
      </c>
    </row>
    <row r="139" customFormat="false" ht="12.75" hidden="false" customHeight="true" outlineLevel="0" collapsed="false">
      <c r="A139" s="36"/>
      <c r="B139" s="42" t="s">
        <v>144</v>
      </c>
      <c r="C139" s="42"/>
      <c r="D139" s="42"/>
      <c r="E139" s="42"/>
      <c r="F139" s="42"/>
      <c r="G139" s="42"/>
      <c r="H139" s="42"/>
      <c r="I139" s="81" t="s">
        <v>84</v>
      </c>
      <c r="J139" s="56" t="s">
        <v>84</v>
      </c>
    </row>
    <row r="140" customFormat="false" ht="12.75" hidden="false" customHeight="true" outlineLevel="0" collapsed="false">
      <c r="A140" s="36"/>
      <c r="B140" s="42" t="s">
        <v>145</v>
      </c>
      <c r="C140" s="42"/>
      <c r="D140" s="42"/>
      <c r="E140" s="42"/>
      <c r="F140" s="42"/>
      <c r="G140" s="42"/>
      <c r="H140" s="42"/>
      <c r="I140" s="81" t="s">
        <v>84</v>
      </c>
      <c r="J140" s="56" t="s">
        <v>84</v>
      </c>
    </row>
    <row r="141" customFormat="false" ht="12.75" hidden="false" customHeight="true" outlineLevel="0" collapsed="false">
      <c r="A141" s="36"/>
      <c r="B141" s="42" t="s">
        <v>146</v>
      </c>
      <c r="C141" s="42"/>
      <c r="D141" s="42"/>
      <c r="E141" s="42"/>
      <c r="F141" s="42"/>
      <c r="G141" s="42"/>
      <c r="H141" s="42"/>
      <c r="I141" s="82" t="n">
        <v>0.025</v>
      </c>
      <c r="J141" s="48" t="n">
        <f aca="false">ROUND(($J$132/(1-$I$144))*I141,2)</f>
        <v>302.42</v>
      </c>
    </row>
    <row r="142" customFormat="false" ht="14.25" hidden="false" customHeight="true" outlineLevel="0" collapsed="false">
      <c r="A142" s="44" t="s">
        <v>59</v>
      </c>
      <c r="B142" s="44"/>
      <c r="C142" s="44"/>
      <c r="D142" s="44"/>
      <c r="E142" s="44"/>
      <c r="F142" s="44"/>
      <c r="G142" s="44"/>
      <c r="H142" s="44"/>
      <c r="I142" s="44"/>
      <c r="J142" s="45" t="n">
        <f aca="false">SUM(J129+J131+J135+J136+J141)</f>
        <v>2691.71</v>
      </c>
    </row>
    <row r="143" customFormat="false" ht="12.75" hidden="false" customHeight="true" outlineLevel="0" collapsed="false">
      <c r="A143" s="12"/>
      <c r="B143" s="12"/>
      <c r="C143" s="12"/>
      <c r="D143" s="12"/>
      <c r="E143" s="12"/>
      <c r="F143" s="12"/>
      <c r="G143" s="12"/>
      <c r="H143" s="12"/>
      <c r="I143" s="12"/>
      <c r="J143" s="12"/>
    </row>
    <row r="144" customFormat="false" ht="12.75" hidden="false" customHeight="true" outlineLevel="0" collapsed="false">
      <c r="A144" s="83" t="s">
        <v>147</v>
      </c>
      <c r="B144" s="83"/>
      <c r="C144" s="83"/>
      <c r="D144" s="83"/>
      <c r="E144" s="83"/>
      <c r="F144" s="83"/>
      <c r="G144" s="83"/>
      <c r="H144" s="83"/>
      <c r="I144" s="84" t="n">
        <f aca="false">SUM(I135:I141)</f>
        <v>0.1175</v>
      </c>
      <c r="J144" s="76" t="n">
        <f aca="false">SUM(J135:J141)</f>
        <v>1421.37</v>
      </c>
    </row>
    <row r="145" customFormat="false" ht="12.75" hidden="false" customHeight="true" outlineLevel="0" collapsed="false">
      <c r="A145" s="85" t="s">
        <v>148</v>
      </c>
      <c r="B145" s="85"/>
      <c r="C145" s="85"/>
      <c r="D145" s="86" t="s">
        <v>149</v>
      </c>
      <c r="E145" s="86"/>
      <c r="F145" s="86"/>
      <c r="G145" s="86"/>
      <c r="H145" s="86"/>
      <c r="I145" s="86"/>
      <c r="J145" s="86"/>
    </row>
    <row r="146" customFormat="false" ht="12.75" hidden="false" customHeight="true" outlineLevel="0" collapsed="false">
      <c r="A146" s="85"/>
      <c r="B146" s="85"/>
      <c r="C146" s="85"/>
      <c r="D146" s="86" t="s">
        <v>150</v>
      </c>
      <c r="E146" s="86"/>
      <c r="F146" s="86"/>
      <c r="G146" s="86"/>
      <c r="H146" s="86"/>
      <c r="I146" s="86"/>
      <c r="J146" s="86"/>
    </row>
    <row r="147" customFormat="false" ht="45.75" hidden="false" customHeight="true" outlineLevel="0" collapsed="false">
      <c r="A147" s="85"/>
      <c r="B147" s="85"/>
      <c r="C147" s="85"/>
      <c r="D147" s="86" t="s">
        <v>151</v>
      </c>
      <c r="E147" s="86"/>
      <c r="F147" s="86"/>
      <c r="G147" s="86"/>
      <c r="H147" s="86"/>
      <c r="I147" s="86"/>
      <c r="J147" s="86"/>
    </row>
    <row r="148" customFormat="false" ht="14.25" hidden="false" customHeight="true" outlineLevel="0" collapsed="false">
      <c r="A148" s="12"/>
      <c r="B148" s="12"/>
      <c r="C148" s="12"/>
      <c r="D148" s="12"/>
      <c r="E148" s="12"/>
      <c r="F148" s="12"/>
      <c r="G148" s="12"/>
      <c r="H148" s="12"/>
      <c r="I148" s="12"/>
      <c r="J148" s="12"/>
    </row>
    <row r="149" customFormat="false" ht="14.25" hidden="false" customHeight="true" outlineLevel="0" collapsed="false">
      <c r="A149" s="87" t="s">
        <v>152</v>
      </c>
      <c r="B149" s="87"/>
      <c r="C149" s="87"/>
      <c r="D149" s="87"/>
      <c r="E149" s="87"/>
      <c r="F149" s="87"/>
      <c r="G149" s="87"/>
      <c r="H149" s="87"/>
      <c r="I149" s="87"/>
      <c r="J149" s="87"/>
    </row>
    <row r="150" customFormat="false" ht="14.25" hidden="false" customHeight="true" outlineLevel="0" collapsed="false">
      <c r="A150" s="88" t="s">
        <v>153</v>
      </c>
      <c r="B150" s="88"/>
      <c r="C150" s="88"/>
      <c r="D150" s="88"/>
      <c r="E150" s="88"/>
      <c r="F150" s="88"/>
      <c r="G150" s="88"/>
      <c r="H150" s="88"/>
      <c r="I150" s="88"/>
      <c r="J150" s="89" t="s">
        <v>56</v>
      </c>
    </row>
    <row r="151" customFormat="false" ht="14.25" hidden="false" customHeight="true" outlineLevel="0" collapsed="false">
      <c r="A151" s="90" t="s">
        <v>7</v>
      </c>
      <c r="B151" s="91" t="s">
        <v>154</v>
      </c>
      <c r="C151" s="91"/>
      <c r="D151" s="91"/>
      <c r="E151" s="91"/>
      <c r="F151" s="91"/>
      <c r="G151" s="91"/>
      <c r="H151" s="91"/>
      <c r="I151" s="91"/>
      <c r="J151" s="62" t="n">
        <f aca="false">J39</f>
        <v>4808.09</v>
      </c>
    </row>
    <row r="152" customFormat="false" ht="14.25" hidden="false" customHeight="true" outlineLevel="0" collapsed="false">
      <c r="A152" s="90" t="s">
        <v>9</v>
      </c>
      <c r="B152" s="91" t="s">
        <v>52</v>
      </c>
      <c r="C152" s="91"/>
      <c r="D152" s="91"/>
      <c r="E152" s="91"/>
      <c r="F152" s="91"/>
      <c r="G152" s="91"/>
      <c r="H152" s="91"/>
      <c r="I152" s="91"/>
      <c r="J152" s="62" t="n">
        <f aca="false">J80</f>
        <v>3002.51</v>
      </c>
    </row>
    <row r="153" customFormat="false" ht="14.25" hidden="false" customHeight="true" outlineLevel="0" collapsed="false">
      <c r="A153" s="90" t="s">
        <v>12</v>
      </c>
      <c r="B153" s="91" t="s">
        <v>155</v>
      </c>
      <c r="C153" s="91"/>
      <c r="D153" s="91"/>
      <c r="E153" s="91"/>
      <c r="F153" s="91"/>
      <c r="G153" s="91"/>
      <c r="H153" s="91"/>
      <c r="I153" s="91"/>
      <c r="J153" s="62" t="n">
        <f aca="false">J90</f>
        <v>318.03</v>
      </c>
    </row>
    <row r="154" customFormat="false" ht="14.25" hidden="false" customHeight="true" outlineLevel="0" collapsed="false">
      <c r="A154" s="90" t="s">
        <v>15</v>
      </c>
      <c r="B154" s="91" t="s">
        <v>156</v>
      </c>
      <c r="C154" s="91"/>
      <c r="D154" s="91"/>
      <c r="E154" s="91"/>
      <c r="F154" s="91"/>
      <c r="G154" s="91"/>
      <c r="H154" s="91"/>
      <c r="I154" s="91"/>
      <c r="J154" s="62" t="n">
        <f aca="false">J116</f>
        <v>749.1</v>
      </c>
    </row>
    <row r="155" customFormat="false" ht="14.25" hidden="false" customHeight="true" outlineLevel="0" collapsed="false">
      <c r="A155" s="90" t="s">
        <v>45</v>
      </c>
      <c r="B155" s="91" t="s">
        <v>157</v>
      </c>
      <c r="C155" s="91"/>
      <c r="D155" s="91"/>
      <c r="E155" s="91"/>
      <c r="F155" s="91"/>
      <c r="G155" s="91"/>
      <c r="H155" s="91"/>
      <c r="I155" s="91"/>
      <c r="J155" s="62" t="n">
        <f aca="false">J124</f>
        <v>747.936666666667</v>
      </c>
    </row>
    <row r="156" customFormat="false" ht="14.25" hidden="false" customHeight="true" outlineLevel="0" collapsed="false">
      <c r="A156" s="92" t="s">
        <v>158</v>
      </c>
      <c r="B156" s="92"/>
      <c r="C156" s="92"/>
      <c r="D156" s="92"/>
      <c r="E156" s="92"/>
      <c r="F156" s="92"/>
      <c r="G156" s="92"/>
      <c r="H156" s="92"/>
      <c r="I156" s="92"/>
      <c r="J156" s="73" t="n">
        <f aca="false">SUM(J151:J155)</f>
        <v>9625.66666666667</v>
      </c>
    </row>
    <row r="157" customFormat="false" ht="12.75" hidden="false" customHeight="true" outlineLevel="0" collapsed="false">
      <c r="A157" s="90" t="s">
        <v>73</v>
      </c>
      <c r="B157" s="91" t="s">
        <v>159</v>
      </c>
      <c r="C157" s="91"/>
      <c r="D157" s="91"/>
      <c r="E157" s="91"/>
      <c r="F157" s="91"/>
      <c r="G157" s="91"/>
      <c r="H157" s="91"/>
      <c r="I157" s="91"/>
      <c r="J157" s="62" t="n">
        <f aca="false">J142</f>
        <v>2691.71</v>
      </c>
    </row>
    <row r="158" customFormat="false" ht="27" hidden="false" customHeight="true" outlineLevel="0" collapsed="false">
      <c r="A158" s="92" t="s">
        <v>160</v>
      </c>
      <c r="B158" s="92"/>
      <c r="C158" s="92"/>
      <c r="D158" s="92"/>
      <c r="E158" s="92"/>
      <c r="F158" s="92"/>
      <c r="G158" s="92"/>
      <c r="H158" s="92"/>
      <c r="I158" s="92"/>
      <c r="J158" s="73" t="n">
        <f aca="false">SUM(J156:J157)</f>
        <v>12317.3766666667</v>
      </c>
    </row>
    <row r="159" customFormat="false" ht="12.75" hidden="false" customHeight="true" outlineLevel="0" collapsed="false">
      <c r="A159" s="93"/>
      <c r="B159" s="93"/>
      <c r="C159" s="93"/>
      <c r="D159" s="93"/>
      <c r="E159" s="93"/>
      <c r="F159" s="93"/>
      <c r="G159" s="93"/>
      <c r="H159" s="93"/>
      <c r="I159" s="93"/>
      <c r="J159" s="93"/>
    </row>
    <row r="160" customFormat="false" ht="12.75" hidden="false" customHeight="true" outlineLevel="0" collapsed="false">
      <c r="A160" s="4" t="s">
        <v>161</v>
      </c>
      <c r="B160" s="4"/>
      <c r="C160" s="4"/>
      <c r="D160" s="4"/>
      <c r="E160" s="4"/>
      <c r="F160" s="4"/>
      <c r="G160" s="4"/>
      <c r="H160" s="4"/>
      <c r="I160" s="4"/>
      <c r="J160" s="4"/>
    </row>
    <row r="161" customFormat="false" ht="12.75" hidden="false" customHeight="true" outlineLevel="0" collapsed="false">
      <c r="A161" s="94" t="s">
        <v>162</v>
      </c>
      <c r="B161" s="94"/>
      <c r="C161" s="94"/>
      <c r="D161" s="94"/>
      <c r="E161" s="94"/>
      <c r="F161" s="94"/>
      <c r="G161" s="94" t="s">
        <v>163</v>
      </c>
      <c r="H161" s="94"/>
      <c r="I161" s="94"/>
      <c r="J161" s="94"/>
    </row>
    <row r="162" customFormat="false" ht="12.75" hidden="false" customHeight="true" outlineLevel="0" collapsed="false">
      <c r="A162" s="95" t="s">
        <v>164</v>
      </c>
      <c r="B162" s="95"/>
      <c r="C162" s="95"/>
      <c r="D162" s="95"/>
      <c r="E162" s="95"/>
      <c r="F162" s="95"/>
      <c r="G162" s="96" t="n">
        <v>2</v>
      </c>
      <c r="H162" s="96"/>
      <c r="I162" s="96"/>
      <c r="J162" s="96"/>
    </row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  <row r="1003" customFormat="false" ht="15.75" hidden="false" customHeight="true" outlineLevel="0" collapsed="false"/>
    <row r="1004" customFormat="false" ht="15.75" hidden="false" customHeight="true" outlineLevel="0" collapsed="false"/>
    <row r="1005" customFormat="false" ht="15.75" hidden="false" customHeight="true" outlineLevel="0" collapsed="false"/>
    <row r="1006" customFormat="false" ht="15.75" hidden="false" customHeight="true" outlineLevel="0" collapsed="false"/>
    <row r="1007" customFormat="false" ht="15.75" hidden="false" customHeight="true" outlineLevel="0" collapsed="false"/>
    <row r="1008" customFormat="false" ht="15.75" hidden="false" customHeight="true" outlineLevel="0" collapsed="false"/>
    <row r="1009" customFormat="false" ht="15.75" hidden="false" customHeight="true" outlineLevel="0" collapsed="false"/>
    <row r="1010" customFormat="false" ht="15.75" hidden="false" customHeight="true" outlineLevel="0" collapsed="false"/>
    <row r="1011" customFormat="false" ht="15.75" hidden="false" customHeight="true" outlineLevel="0" collapsed="false"/>
  </sheetData>
  <mergeCells count="186">
    <mergeCell ref="A1:J1"/>
    <mergeCell ref="A2:J2"/>
    <mergeCell ref="A3:G3"/>
    <mergeCell ref="H3:J3"/>
    <mergeCell ref="A4:G4"/>
    <mergeCell ref="H4:J4"/>
    <mergeCell ref="A5:J5"/>
    <mergeCell ref="A6:J6"/>
    <mergeCell ref="B7:G7"/>
    <mergeCell ref="H7:J7"/>
    <mergeCell ref="B8:G8"/>
    <mergeCell ref="H8:J8"/>
    <mergeCell ref="B9:G9"/>
    <mergeCell ref="H9:J9"/>
    <mergeCell ref="B10:G10"/>
    <mergeCell ref="H10:J10"/>
    <mergeCell ref="A11:J11"/>
    <mergeCell ref="A12:J12"/>
    <mergeCell ref="A13:J13"/>
    <mergeCell ref="A14:J14"/>
    <mergeCell ref="A15:J15"/>
    <mergeCell ref="B16:G16"/>
    <mergeCell ref="H16:J16"/>
    <mergeCell ref="B17:G17"/>
    <mergeCell ref="H17:J17"/>
    <mergeCell ref="B18:G18"/>
    <mergeCell ref="H18:J18"/>
    <mergeCell ref="B19:G19"/>
    <mergeCell ref="H19:J19"/>
    <mergeCell ref="B20:G20"/>
    <mergeCell ref="H20:J20"/>
    <mergeCell ref="B21:G21"/>
    <mergeCell ref="H21:J21"/>
    <mergeCell ref="B22:G22"/>
    <mergeCell ref="H22:J22"/>
    <mergeCell ref="B23:G23"/>
    <mergeCell ref="H23:J23"/>
    <mergeCell ref="B24:G24"/>
    <mergeCell ref="H24:J24"/>
    <mergeCell ref="B25:G25"/>
    <mergeCell ref="H25:J25"/>
    <mergeCell ref="B26:G26"/>
    <mergeCell ref="H26:J26"/>
    <mergeCell ref="B27:G27"/>
    <mergeCell ref="H27:J27"/>
    <mergeCell ref="B28:G28"/>
    <mergeCell ref="H28:J28"/>
    <mergeCell ref="B29:G29"/>
    <mergeCell ref="H29:J29"/>
    <mergeCell ref="A30:J30"/>
    <mergeCell ref="A31:J31"/>
    <mergeCell ref="B32:G32"/>
    <mergeCell ref="H32:I32"/>
    <mergeCell ref="B33:I33"/>
    <mergeCell ref="B34:H34"/>
    <mergeCell ref="A35:I35"/>
    <mergeCell ref="B36:I36"/>
    <mergeCell ref="B37:H37"/>
    <mergeCell ref="A38:I38"/>
    <mergeCell ref="A39:I39"/>
    <mergeCell ref="A40:J40"/>
    <mergeCell ref="A41:J41"/>
    <mergeCell ref="A42:J42"/>
    <mergeCell ref="B43:I43"/>
    <mergeCell ref="B44:H44"/>
    <mergeCell ref="B45:H45"/>
    <mergeCell ref="A46:I46"/>
    <mergeCell ref="B47:I47"/>
    <mergeCell ref="A48:I48"/>
    <mergeCell ref="A49:J49"/>
    <mergeCell ref="A50:J50"/>
    <mergeCell ref="B51:H51"/>
    <mergeCell ref="B52:H52"/>
    <mergeCell ref="B53:H53"/>
    <mergeCell ref="B54:D54"/>
    <mergeCell ref="B55:H55"/>
    <mergeCell ref="B56:H56"/>
    <mergeCell ref="B57:H57"/>
    <mergeCell ref="B58:H58"/>
    <mergeCell ref="B59:H59"/>
    <mergeCell ref="A60:H60"/>
    <mergeCell ref="A61:J61"/>
    <mergeCell ref="A62:J62"/>
    <mergeCell ref="B63:I63"/>
    <mergeCell ref="B64:I64"/>
    <mergeCell ref="B65:H65"/>
    <mergeCell ref="B66:H66"/>
    <mergeCell ref="B67:H67"/>
    <mergeCell ref="B68:I68"/>
    <mergeCell ref="B69:H69"/>
    <mergeCell ref="B70:H70"/>
    <mergeCell ref="B71:I71"/>
    <mergeCell ref="B72:I72"/>
    <mergeCell ref="A73:I73"/>
    <mergeCell ref="A74:J74"/>
    <mergeCell ref="A75:J75"/>
    <mergeCell ref="B76:I76"/>
    <mergeCell ref="C77:I77"/>
    <mergeCell ref="C78:I78"/>
    <mergeCell ref="C79:I79"/>
    <mergeCell ref="A80:I80"/>
    <mergeCell ref="A81:J81"/>
    <mergeCell ref="A82:J82"/>
    <mergeCell ref="B83:I83"/>
    <mergeCell ref="B84:I84"/>
    <mergeCell ref="B85:I85"/>
    <mergeCell ref="B86:H86"/>
    <mergeCell ref="B87:I87"/>
    <mergeCell ref="B88:I88"/>
    <mergeCell ref="B89:H89"/>
    <mergeCell ref="A90:I90"/>
    <mergeCell ref="A91:J91"/>
    <mergeCell ref="A92:J92"/>
    <mergeCell ref="A93:I93"/>
    <mergeCell ref="A94:J94"/>
    <mergeCell ref="B95:I95"/>
    <mergeCell ref="B96:H96"/>
    <mergeCell ref="B97:I97"/>
    <mergeCell ref="B98:I98"/>
    <mergeCell ref="B99:I99"/>
    <mergeCell ref="B100:I100"/>
    <mergeCell ref="B101:I101"/>
    <mergeCell ref="A102:I102"/>
    <mergeCell ref="B103:I103"/>
    <mergeCell ref="A104:I104"/>
    <mergeCell ref="A105:J105"/>
    <mergeCell ref="B106:I106"/>
    <mergeCell ref="B107:I107"/>
    <mergeCell ref="A108:I108"/>
    <mergeCell ref="B109:I109"/>
    <mergeCell ref="A110:I110"/>
    <mergeCell ref="A111:J111"/>
    <mergeCell ref="A112:J112"/>
    <mergeCell ref="B113:I113"/>
    <mergeCell ref="B114:I114"/>
    <mergeCell ref="B115:I115"/>
    <mergeCell ref="A116:I116"/>
    <mergeCell ref="A117:J117"/>
    <mergeCell ref="A118:J118"/>
    <mergeCell ref="B119:I119"/>
    <mergeCell ref="B120:I120"/>
    <mergeCell ref="B121:I121"/>
    <mergeCell ref="B122:I122"/>
    <mergeCell ref="B123:I123"/>
    <mergeCell ref="A124:I124"/>
    <mergeCell ref="A125:J125"/>
    <mergeCell ref="A126:J126"/>
    <mergeCell ref="B127:H127"/>
    <mergeCell ref="A128:H128"/>
    <mergeCell ref="B129:H129"/>
    <mergeCell ref="A130:H130"/>
    <mergeCell ref="B131:H131"/>
    <mergeCell ref="A132:H132"/>
    <mergeCell ref="B133:H133"/>
    <mergeCell ref="B134:H134"/>
    <mergeCell ref="B135:H135"/>
    <mergeCell ref="B136:H136"/>
    <mergeCell ref="B137:H137"/>
    <mergeCell ref="B138:H138"/>
    <mergeCell ref="B139:H139"/>
    <mergeCell ref="B140:H140"/>
    <mergeCell ref="B141:H141"/>
    <mergeCell ref="A142:I142"/>
    <mergeCell ref="A143:J143"/>
    <mergeCell ref="A144:H144"/>
    <mergeCell ref="A145:C147"/>
    <mergeCell ref="D145:J145"/>
    <mergeCell ref="D146:J146"/>
    <mergeCell ref="D147:J147"/>
    <mergeCell ref="A148:J148"/>
    <mergeCell ref="A149:J149"/>
    <mergeCell ref="A150:I150"/>
    <mergeCell ref="B151:I151"/>
    <mergeCell ref="B152:I152"/>
    <mergeCell ref="B153:I153"/>
    <mergeCell ref="B154:I154"/>
    <mergeCell ref="B155:I155"/>
    <mergeCell ref="A156:I156"/>
    <mergeCell ref="B157:I157"/>
    <mergeCell ref="A158:I158"/>
    <mergeCell ref="A159:J159"/>
    <mergeCell ref="A160:J160"/>
    <mergeCell ref="A161:F161"/>
    <mergeCell ref="G161:J161"/>
    <mergeCell ref="A162:F162"/>
    <mergeCell ref="G162:J162"/>
  </mergeCells>
  <printOptions headings="false" gridLines="false" gridLinesSet="true" horizontalCentered="false" verticalCentered="false"/>
  <pageMargins left="0.7" right="0.7" top="0.75" bottom="0.75" header="0" footer="0"/>
  <pageSetup paperSize="9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CI245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10" activeCellId="0" sqref="D10"/>
    </sheetView>
  </sheetViews>
  <sheetFormatPr defaultRowHeight="15"/>
  <cols>
    <col collapsed="false" hidden="false" max="1" min="1" style="0" width="79.9132653061225"/>
    <col collapsed="false" hidden="false" max="2" min="2" style="0" width="9.71938775510204"/>
    <col collapsed="false" hidden="false" max="3" min="3" style="0" width="13.3622448979592"/>
    <col collapsed="false" hidden="false" max="4" min="4" style="0" width="12.2857142857143"/>
    <col collapsed="false" hidden="false" max="5" min="5" style="0" width="13.2295918367347"/>
    <col collapsed="false" hidden="false" max="6" min="6" style="0" width="32.265306122449"/>
    <col collapsed="false" hidden="false" max="7" min="7" style="0" width="6.3469387755102"/>
    <col collapsed="false" hidden="false" max="27" min="8" style="0" width="8.77551020408163"/>
    <col collapsed="false" hidden="false" max="1025" min="28" style="0" width="14.1734693877551"/>
  </cols>
  <sheetData>
    <row r="1" customFormat="false" ht="23.25" hidden="false" customHeight="true" outlineLevel="0" collapsed="false">
      <c r="A1" s="97" t="s">
        <v>166</v>
      </c>
      <c r="B1" s="97"/>
      <c r="C1" s="97"/>
      <c r="D1" s="97"/>
      <c r="E1" s="97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</row>
    <row r="2" customFormat="false" ht="51.75" hidden="false" customHeight="true" outlineLevel="0" collapsed="false">
      <c r="A2" s="99" t="s">
        <v>167</v>
      </c>
      <c r="B2" s="99"/>
      <c r="C2" s="99"/>
      <c r="D2" s="99"/>
      <c r="E2" s="99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</row>
    <row r="3" customFormat="false" ht="12.75" hidden="false" customHeight="true" outlineLevel="0" collapsed="false">
      <c r="A3" s="4" t="s">
        <v>2</v>
      </c>
      <c r="B3" s="4"/>
      <c r="C3" s="4"/>
      <c r="D3" s="4"/>
      <c r="E3" s="4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  <c r="AR3" s="98"/>
      <c r="AS3" s="98"/>
      <c r="AT3" s="98"/>
      <c r="AU3" s="98"/>
      <c r="AV3" s="98"/>
      <c r="AW3" s="98"/>
      <c r="AX3" s="98"/>
      <c r="AY3" s="98"/>
      <c r="AZ3" s="98"/>
      <c r="BA3" s="98"/>
      <c r="BB3" s="98"/>
      <c r="BC3" s="98"/>
      <c r="BD3" s="98"/>
      <c r="BE3" s="98"/>
      <c r="BF3" s="98"/>
      <c r="BG3" s="98"/>
      <c r="BH3" s="98"/>
      <c r="BI3" s="98"/>
      <c r="BJ3" s="98"/>
      <c r="BK3" s="98"/>
      <c r="BL3" s="98"/>
      <c r="BM3" s="98"/>
      <c r="BN3" s="98"/>
      <c r="BO3" s="98"/>
      <c r="BP3" s="98"/>
      <c r="BQ3" s="98"/>
      <c r="BR3" s="98"/>
      <c r="BS3" s="98"/>
      <c r="BT3" s="98"/>
      <c r="BU3" s="98"/>
      <c r="BV3" s="98"/>
      <c r="BW3" s="98"/>
      <c r="BX3" s="98"/>
      <c r="BY3" s="98"/>
      <c r="BZ3" s="98"/>
      <c r="CA3" s="98"/>
      <c r="CB3" s="98"/>
      <c r="CC3" s="98"/>
      <c r="CD3" s="98"/>
      <c r="CE3" s="98"/>
      <c r="CF3" s="98"/>
      <c r="CG3" s="98"/>
      <c r="CH3" s="98"/>
      <c r="CI3" s="98"/>
    </row>
    <row r="4" customFormat="false" ht="12.75" hidden="false" customHeight="true" outlineLevel="0" collapsed="false">
      <c r="A4" s="4" t="s">
        <v>4</v>
      </c>
      <c r="B4" s="4"/>
      <c r="C4" s="4"/>
      <c r="D4" s="4"/>
      <c r="E4" s="4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  <c r="AC4" s="98"/>
      <c r="AD4" s="98"/>
      <c r="AE4" s="98"/>
      <c r="AF4" s="98"/>
      <c r="AG4" s="98"/>
      <c r="AH4" s="98"/>
      <c r="AI4" s="98"/>
      <c r="AJ4" s="98"/>
      <c r="AK4" s="98"/>
      <c r="AL4" s="98"/>
      <c r="AM4" s="98"/>
      <c r="AN4" s="98"/>
      <c r="AO4" s="98"/>
      <c r="AP4" s="98"/>
      <c r="AQ4" s="98"/>
      <c r="AR4" s="98"/>
      <c r="AS4" s="98"/>
      <c r="AT4" s="98"/>
      <c r="AU4" s="98"/>
      <c r="AV4" s="98"/>
      <c r="AW4" s="98"/>
      <c r="AX4" s="98"/>
      <c r="AY4" s="98"/>
      <c r="AZ4" s="98"/>
      <c r="BA4" s="98"/>
      <c r="BB4" s="98"/>
      <c r="BC4" s="98"/>
      <c r="BD4" s="98"/>
      <c r="BE4" s="98"/>
      <c r="BF4" s="98"/>
      <c r="BG4" s="98"/>
      <c r="BH4" s="98"/>
      <c r="BI4" s="98"/>
      <c r="BJ4" s="98"/>
      <c r="BK4" s="98"/>
      <c r="BL4" s="98"/>
      <c r="BM4" s="98"/>
      <c r="BN4" s="98"/>
      <c r="BO4" s="98"/>
      <c r="BP4" s="98"/>
      <c r="BQ4" s="98"/>
      <c r="BR4" s="98"/>
      <c r="BS4" s="98"/>
      <c r="BT4" s="98"/>
      <c r="BU4" s="98"/>
      <c r="BV4" s="98"/>
      <c r="BW4" s="98"/>
      <c r="BX4" s="98"/>
      <c r="BY4" s="98"/>
      <c r="BZ4" s="98"/>
      <c r="CA4" s="98"/>
      <c r="CB4" s="98"/>
      <c r="CC4" s="98"/>
      <c r="CD4" s="98"/>
      <c r="CE4" s="98"/>
      <c r="CF4" s="98"/>
      <c r="CG4" s="98"/>
      <c r="CH4" s="98"/>
      <c r="CI4" s="98"/>
    </row>
    <row r="5" customFormat="false" ht="12.75" hidden="false" customHeight="true" outlineLevel="0" collapsed="false">
      <c r="A5" s="100" t="s">
        <v>5</v>
      </c>
      <c r="B5" s="101"/>
      <c r="C5" s="101"/>
      <c r="D5" s="101"/>
      <c r="E5" s="101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98"/>
      <c r="AV5" s="98"/>
      <c r="AW5" s="98"/>
      <c r="AX5" s="98"/>
      <c r="AY5" s="98"/>
      <c r="AZ5" s="98"/>
      <c r="BA5" s="98"/>
      <c r="BB5" s="98"/>
      <c r="BC5" s="98"/>
      <c r="BD5" s="98"/>
      <c r="BE5" s="98"/>
      <c r="BF5" s="98"/>
      <c r="BG5" s="98"/>
      <c r="BH5" s="98"/>
      <c r="BI5" s="98"/>
      <c r="BJ5" s="98"/>
      <c r="BK5" s="98"/>
      <c r="BL5" s="98"/>
      <c r="BM5" s="98"/>
      <c r="BN5" s="98"/>
      <c r="BO5" s="98"/>
      <c r="BP5" s="98"/>
      <c r="BQ5" s="98"/>
      <c r="BR5" s="98"/>
      <c r="BS5" s="98"/>
      <c r="BT5" s="98"/>
      <c r="BU5" s="98"/>
      <c r="BV5" s="98"/>
      <c r="BW5" s="98"/>
      <c r="BX5" s="98"/>
      <c r="BY5" s="98"/>
      <c r="BZ5" s="98"/>
      <c r="CA5" s="98"/>
      <c r="CB5" s="98"/>
      <c r="CC5" s="98"/>
      <c r="CD5" s="98"/>
      <c r="CE5" s="98"/>
      <c r="CF5" s="98"/>
      <c r="CG5" s="98"/>
      <c r="CH5" s="98"/>
      <c r="CI5" s="98"/>
    </row>
    <row r="6" customFormat="false" ht="12.75" hidden="false" customHeight="true" outlineLevel="0" collapsed="false">
      <c r="A6" s="102"/>
      <c r="B6" s="96"/>
      <c r="C6" s="96"/>
      <c r="D6" s="96"/>
      <c r="E6" s="103"/>
      <c r="F6" s="98"/>
      <c r="G6" s="98"/>
      <c r="H6" s="98"/>
      <c r="I6" s="98"/>
      <c r="J6" s="98"/>
      <c r="K6" s="98"/>
      <c r="L6" s="98"/>
      <c r="M6" s="98"/>
      <c r="N6" s="98"/>
      <c r="O6" s="98"/>
      <c r="P6" s="98"/>
      <c r="Q6" s="98"/>
      <c r="R6" s="98"/>
      <c r="S6" s="98"/>
      <c r="T6" s="98"/>
      <c r="U6" s="98"/>
      <c r="V6" s="98"/>
      <c r="W6" s="98"/>
      <c r="X6" s="98"/>
      <c r="Y6" s="98"/>
      <c r="Z6" s="98"/>
      <c r="AA6" s="98"/>
      <c r="AB6" s="98"/>
      <c r="AC6" s="98"/>
      <c r="AD6" s="98"/>
      <c r="AE6" s="98"/>
      <c r="AF6" s="98"/>
      <c r="AG6" s="98"/>
      <c r="AH6" s="98"/>
      <c r="AI6" s="98"/>
      <c r="AJ6" s="98"/>
      <c r="AK6" s="98"/>
      <c r="AL6" s="98"/>
      <c r="AM6" s="98"/>
      <c r="AN6" s="98"/>
      <c r="AO6" s="98"/>
      <c r="AP6" s="98"/>
      <c r="AQ6" s="98"/>
      <c r="AR6" s="98"/>
      <c r="AS6" s="98"/>
      <c r="AT6" s="98"/>
      <c r="AU6" s="98"/>
      <c r="AV6" s="98"/>
      <c r="AW6" s="98"/>
      <c r="AX6" s="98"/>
      <c r="AY6" s="98"/>
      <c r="AZ6" s="98"/>
      <c r="BA6" s="98"/>
      <c r="BB6" s="98"/>
      <c r="BC6" s="98"/>
      <c r="BD6" s="98"/>
      <c r="BE6" s="98"/>
      <c r="BF6" s="98"/>
      <c r="BG6" s="98"/>
      <c r="BH6" s="98"/>
      <c r="BI6" s="98"/>
      <c r="BJ6" s="98"/>
      <c r="BK6" s="98"/>
      <c r="BL6" s="98"/>
      <c r="BM6" s="98"/>
      <c r="BN6" s="98"/>
      <c r="BO6" s="98"/>
      <c r="BP6" s="98"/>
      <c r="BQ6" s="98"/>
      <c r="BR6" s="98"/>
      <c r="BS6" s="98"/>
      <c r="BT6" s="98"/>
      <c r="BU6" s="98"/>
      <c r="BV6" s="98"/>
      <c r="BW6" s="98"/>
      <c r="BX6" s="98"/>
      <c r="BY6" s="98"/>
      <c r="BZ6" s="98"/>
      <c r="CA6" s="98"/>
      <c r="CB6" s="98"/>
      <c r="CC6" s="98"/>
      <c r="CD6" s="98"/>
      <c r="CE6" s="98"/>
      <c r="CF6" s="98"/>
      <c r="CG6" s="98"/>
      <c r="CH6" s="98"/>
      <c r="CI6" s="98"/>
    </row>
    <row r="7" customFormat="false" ht="25.15" hidden="false" customHeight="true" outlineLevel="0" collapsed="false">
      <c r="A7" s="104" t="s">
        <v>168</v>
      </c>
      <c r="B7" s="105" t="s">
        <v>169</v>
      </c>
      <c r="C7" s="105" t="s">
        <v>170</v>
      </c>
      <c r="D7" s="106" t="s">
        <v>171</v>
      </c>
      <c r="E7" s="106" t="s">
        <v>172</v>
      </c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  <c r="AN7" s="98"/>
      <c r="AO7" s="98"/>
      <c r="AP7" s="98"/>
      <c r="AQ7" s="98"/>
      <c r="AR7" s="98"/>
      <c r="AS7" s="98"/>
      <c r="AT7" s="98"/>
      <c r="AU7" s="98"/>
      <c r="AV7" s="98"/>
      <c r="AW7" s="98"/>
      <c r="AX7" s="98"/>
      <c r="AY7" s="98"/>
      <c r="AZ7" s="98"/>
      <c r="BA7" s="98"/>
      <c r="BB7" s="98"/>
      <c r="BC7" s="98"/>
      <c r="BD7" s="98"/>
      <c r="BE7" s="98"/>
      <c r="BF7" s="98"/>
      <c r="BG7" s="98"/>
      <c r="BH7" s="98"/>
      <c r="BI7" s="98"/>
      <c r="BJ7" s="98"/>
      <c r="BK7" s="98"/>
      <c r="BL7" s="98"/>
      <c r="BM7" s="98"/>
      <c r="BN7" s="98"/>
      <c r="BO7" s="98"/>
      <c r="BP7" s="98"/>
      <c r="BQ7" s="98"/>
      <c r="BR7" s="98"/>
      <c r="BS7" s="98"/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</row>
    <row r="8" customFormat="false" ht="15" hidden="false" customHeight="false" outlineLevel="0" collapsed="false">
      <c r="A8" s="107" t="s">
        <v>173</v>
      </c>
      <c r="B8" s="96" t="s">
        <v>174</v>
      </c>
      <c r="C8" s="96" t="n">
        <v>2</v>
      </c>
      <c r="D8" s="108" t="n">
        <v>21.3</v>
      </c>
      <c r="E8" s="109" t="n">
        <f aca="false">C8*D8</f>
        <v>42.6</v>
      </c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98"/>
      <c r="BP8" s="98"/>
      <c r="BQ8" s="98"/>
      <c r="BR8" s="98"/>
      <c r="BS8" s="98"/>
      <c r="BT8" s="98"/>
      <c r="BU8" s="98"/>
      <c r="BV8" s="98"/>
      <c r="BW8" s="98"/>
      <c r="BX8" s="98"/>
      <c r="BY8" s="98"/>
      <c r="BZ8" s="98"/>
      <c r="CA8" s="98"/>
      <c r="CB8" s="98"/>
      <c r="CC8" s="98"/>
      <c r="CD8" s="98"/>
      <c r="CE8" s="98"/>
      <c r="CF8" s="98"/>
      <c r="CG8" s="98"/>
      <c r="CH8" s="98"/>
      <c r="CI8" s="98"/>
    </row>
    <row r="9" customFormat="false" ht="15" hidden="false" customHeight="false" outlineLevel="0" collapsed="false">
      <c r="A9" s="107" t="s">
        <v>175</v>
      </c>
      <c r="B9" s="96" t="s">
        <v>174</v>
      </c>
      <c r="C9" s="96" t="n">
        <v>1</v>
      </c>
      <c r="D9" s="108" t="n">
        <v>36.43</v>
      </c>
      <c r="E9" s="109" t="n">
        <f aca="false">C9*D9</f>
        <v>36.43</v>
      </c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  <c r="AD9" s="98"/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8"/>
      <c r="AW9" s="98"/>
      <c r="AX9" s="98"/>
      <c r="AY9" s="98"/>
      <c r="AZ9" s="98"/>
      <c r="BA9" s="98"/>
      <c r="BB9" s="98"/>
      <c r="BC9" s="98"/>
      <c r="BD9" s="98"/>
      <c r="BE9" s="98"/>
      <c r="BF9" s="98"/>
      <c r="BG9" s="98"/>
      <c r="BH9" s="98"/>
      <c r="BI9" s="98"/>
      <c r="BJ9" s="98"/>
      <c r="BK9" s="98"/>
      <c r="BL9" s="98"/>
      <c r="BM9" s="98"/>
      <c r="BN9" s="98"/>
      <c r="BO9" s="98"/>
      <c r="BP9" s="98"/>
      <c r="BQ9" s="98"/>
      <c r="BR9" s="98"/>
      <c r="BS9" s="98"/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</row>
    <row r="10" customFormat="false" ht="15" hidden="false" customHeight="false" outlineLevel="0" collapsed="false">
      <c r="A10" s="107" t="s">
        <v>176</v>
      </c>
      <c r="B10" s="96" t="s">
        <v>174</v>
      </c>
      <c r="C10" s="96" t="n">
        <v>1</v>
      </c>
      <c r="D10" s="108" t="n">
        <v>1402.41</v>
      </c>
      <c r="E10" s="109" t="n">
        <f aca="false">C10*D10</f>
        <v>1402.41</v>
      </c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</row>
    <row r="11" customFormat="false" ht="15" hidden="false" customHeight="false" outlineLevel="0" collapsed="false">
      <c r="A11" s="107" t="s">
        <v>177</v>
      </c>
      <c r="B11" s="96" t="s">
        <v>174</v>
      </c>
      <c r="C11" s="96" t="n">
        <v>1</v>
      </c>
      <c r="D11" s="108" t="n">
        <v>4659.83</v>
      </c>
      <c r="E11" s="109" t="n">
        <f aca="false">C11*D11</f>
        <v>4659.83</v>
      </c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</row>
    <row r="12" customFormat="false" ht="15" hidden="false" customHeight="false" outlineLevel="0" collapsed="false">
      <c r="A12" s="110" t="s">
        <v>178</v>
      </c>
      <c r="B12" s="96" t="s">
        <v>174</v>
      </c>
      <c r="C12" s="96" t="n">
        <v>1</v>
      </c>
      <c r="D12" s="108" t="n">
        <v>76.9</v>
      </c>
      <c r="E12" s="109" t="n">
        <f aca="false">C12*D12</f>
        <v>76.9</v>
      </c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8"/>
      <c r="AH12" s="98"/>
      <c r="AI12" s="98"/>
      <c r="AJ12" s="98"/>
      <c r="AK12" s="98"/>
      <c r="AL12" s="98"/>
      <c r="AM12" s="98"/>
      <c r="AN12" s="98"/>
      <c r="AO12" s="98"/>
      <c r="AP12" s="98"/>
      <c r="AQ12" s="98"/>
      <c r="AR12" s="98"/>
      <c r="AS12" s="98"/>
      <c r="AT12" s="98"/>
      <c r="AU12" s="98"/>
      <c r="AV12" s="98"/>
      <c r="AW12" s="98"/>
      <c r="AX12" s="98"/>
      <c r="AY12" s="98"/>
      <c r="AZ12" s="98"/>
      <c r="BA12" s="98"/>
      <c r="BB12" s="98"/>
      <c r="BC12" s="98"/>
      <c r="BD12" s="98"/>
      <c r="BE12" s="98"/>
      <c r="BF12" s="98"/>
      <c r="BG12" s="98"/>
      <c r="BH12" s="98"/>
      <c r="BI12" s="98"/>
      <c r="BJ12" s="98"/>
      <c r="BK12" s="98"/>
      <c r="BL12" s="98"/>
      <c r="BM12" s="98"/>
      <c r="BN12" s="98"/>
      <c r="BO12" s="98"/>
      <c r="BP12" s="98"/>
      <c r="BQ12" s="98"/>
      <c r="BR12" s="98"/>
      <c r="BS12" s="98"/>
      <c r="BT12" s="98"/>
      <c r="BU12" s="98"/>
      <c r="BV12" s="98"/>
      <c r="BW12" s="98"/>
      <c r="BX12" s="98"/>
      <c r="BY12" s="98"/>
      <c r="BZ12" s="98"/>
      <c r="CA12" s="98"/>
      <c r="CB12" s="98"/>
      <c r="CC12" s="98"/>
      <c r="CD12" s="98"/>
      <c r="CE12" s="98"/>
      <c r="CF12" s="98"/>
      <c r="CG12" s="98"/>
      <c r="CH12" s="98"/>
      <c r="CI12" s="98"/>
    </row>
    <row r="13" customFormat="false" ht="15" hidden="false" customHeight="false" outlineLevel="0" collapsed="false">
      <c r="A13" s="111" t="s">
        <v>179</v>
      </c>
      <c r="B13" s="96" t="s">
        <v>174</v>
      </c>
      <c r="C13" s="96" t="n">
        <v>1</v>
      </c>
      <c r="D13" s="108" t="n">
        <v>41.02</v>
      </c>
      <c r="E13" s="109" t="n">
        <f aca="false">C13*D13</f>
        <v>41.02</v>
      </c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8"/>
      <c r="AH13" s="98"/>
      <c r="AI13" s="98"/>
      <c r="AJ13" s="98"/>
      <c r="AK13" s="98"/>
      <c r="AL13" s="98"/>
      <c r="AM13" s="98"/>
      <c r="AN13" s="98"/>
      <c r="AO13" s="98"/>
      <c r="AP13" s="98"/>
      <c r="AQ13" s="98"/>
      <c r="AR13" s="98"/>
      <c r="AS13" s="98"/>
      <c r="AT13" s="98"/>
      <c r="AU13" s="98"/>
      <c r="AV13" s="98"/>
      <c r="AW13" s="98"/>
      <c r="AX13" s="98"/>
      <c r="AY13" s="98"/>
      <c r="AZ13" s="98"/>
      <c r="BA13" s="98"/>
      <c r="BB13" s="98"/>
      <c r="BC13" s="98"/>
      <c r="BD13" s="98"/>
      <c r="BE13" s="98"/>
      <c r="BF13" s="98"/>
      <c r="BG13" s="98"/>
      <c r="BH13" s="98"/>
      <c r="BI13" s="98"/>
      <c r="BJ13" s="98"/>
      <c r="BK13" s="98"/>
      <c r="BL13" s="98"/>
      <c r="BM13" s="98"/>
      <c r="BN13" s="98"/>
      <c r="BO13" s="98"/>
      <c r="BP13" s="98"/>
      <c r="BQ13" s="98"/>
      <c r="BR13" s="98"/>
      <c r="BS13" s="98"/>
      <c r="BT13" s="98"/>
      <c r="BU13" s="98"/>
      <c r="BV13" s="98"/>
      <c r="BW13" s="98"/>
      <c r="BX13" s="98"/>
      <c r="BY13" s="98"/>
      <c r="BZ13" s="98"/>
      <c r="CA13" s="98"/>
      <c r="CB13" s="98"/>
      <c r="CC13" s="98"/>
      <c r="CD13" s="98"/>
      <c r="CE13" s="98"/>
      <c r="CF13" s="98"/>
      <c r="CG13" s="98"/>
      <c r="CH13" s="98"/>
      <c r="CI13" s="98"/>
    </row>
    <row r="14" customFormat="false" ht="15" hidden="false" customHeight="false" outlineLevel="0" collapsed="false">
      <c r="A14" s="107" t="s">
        <v>180</v>
      </c>
      <c r="B14" s="96" t="s">
        <v>174</v>
      </c>
      <c r="C14" s="96" t="n">
        <v>1</v>
      </c>
      <c r="D14" s="108" t="n">
        <v>41.6</v>
      </c>
      <c r="E14" s="109" t="n">
        <f aca="false">C14*D14</f>
        <v>41.6</v>
      </c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8"/>
      <c r="AH14" s="98"/>
      <c r="AI14" s="98"/>
      <c r="AJ14" s="98"/>
      <c r="AK14" s="98"/>
      <c r="AL14" s="98"/>
      <c r="AM14" s="98"/>
      <c r="AN14" s="98"/>
      <c r="AO14" s="98"/>
      <c r="AP14" s="98"/>
      <c r="AQ14" s="98"/>
      <c r="AR14" s="98"/>
      <c r="AS14" s="98"/>
      <c r="AT14" s="98"/>
      <c r="AU14" s="98"/>
      <c r="AV14" s="98"/>
      <c r="AW14" s="98"/>
      <c r="AX14" s="98"/>
      <c r="AY14" s="98"/>
      <c r="AZ14" s="98"/>
      <c r="BA14" s="98"/>
      <c r="BB14" s="98"/>
      <c r="BC14" s="98"/>
      <c r="BD14" s="98"/>
      <c r="BE14" s="98"/>
      <c r="BF14" s="98"/>
      <c r="BG14" s="98"/>
      <c r="BH14" s="98"/>
      <c r="BI14" s="98"/>
      <c r="BJ14" s="98"/>
      <c r="BK14" s="98"/>
      <c r="BL14" s="98"/>
      <c r="BM14" s="98"/>
      <c r="BN14" s="98"/>
      <c r="BO14" s="98"/>
      <c r="BP14" s="98"/>
      <c r="BQ14" s="98"/>
      <c r="BR14" s="98"/>
      <c r="BS14" s="98"/>
      <c r="BT14" s="98"/>
      <c r="BU14" s="98"/>
      <c r="BV14" s="98"/>
      <c r="BW14" s="98"/>
      <c r="BX14" s="98"/>
      <c r="BY14" s="98"/>
      <c r="BZ14" s="98"/>
      <c r="CA14" s="98"/>
      <c r="CB14" s="98"/>
      <c r="CC14" s="98"/>
      <c r="CD14" s="98"/>
      <c r="CE14" s="98"/>
      <c r="CF14" s="98"/>
      <c r="CG14" s="98"/>
      <c r="CH14" s="98"/>
      <c r="CI14" s="98"/>
    </row>
    <row r="15" s="1" customFormat="true" ht="15" hidden="false" customHeight="false" outlineLevel="0" collapsed="false">
      <c r="A15" s="107" t="s">
        <v>181</v>
      </c>
      <c r="B15" s="96" t="s">
        <v>174</v>
      </c>
      <c r="C15" s="96" t="n">
        <v>1</v>
      </c>
      <c r="D15" s="108" t="n">
        <v>23.26</v>
      </c>
      <c r="E15" s="109" t="n">
        <f aca="false">C15*D15</f>
        <v>23.26</v>
      </c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8"/>
      <c r="AH15" s="98"/>
      <c r="AI15" s="98"/>
      <c r="AJ15" s="98"/>
      <c r="AK15" s="98"/>
      <c r="AL15" s="98"/>
      <c r="AM15" s="98"/>
      <c r="AN15" s="98"/>
      <c r="AO15" s="98"/>
      <c r="AP15" s="98"/>
      <c r="AQ15" s="98"/>
      <c r="AR15" s="98"/>
      <c r="AS15" s="98"/>
      <c r="AT15" s="98"/>
      <c r="AU15" s="98"/>
      <c r="AV15" s="98"/>
      <c r="AW15" s="98"/>
      <c r="AX15" s="98"/>
      <c r="AY15" s="98"/>
      <c r="AZ15" s="98"/>
      <c r="BA15" s="98"/>
      <c r="BB15" s="98"/>
      <c r="BC15" s="98"/>
      <c r="BD15" s="98"/>
      <c r="BE15" s="98"/>
      <c r="BF15" s="98"/>
      <c r="BG15" s="98"/>
      <c r="BH15" s="98"/>
      <c r="BI15" s="98"/>
      <c r="BJ15" s="98"/>
      <c r="BK15" s="98"/>
      <c r="BL15" s="98"/>
      <c r="BM15" s="98"/>
      <c r="BN15" s="98"/>
      <c r="BO15" s="98"/>
      <c r="BP15" s="98"/>
      <c r="BQ15" s="98"/>
      <c r="BR15" s="98"/>
      <c r="BS15" s="98"/>
      <c r="BT15" s="98"/>
      <c r="BU15" s="98"/>
      <c r="BV15" s="98"/>
      <c r="BW15" s="98"/>
      <c r="BX15" s="98"/>
      <c r="BY15" s="98"/>
      <c r="BZ15" s="98"/>
      <c r="CA15" s="98"/>
      <c r="CB15" s="98"/>
      <c r="CC15" s="98"/>
      <c r="CD15" s="98"/>
      <c r="CE15" s="98"/>
      <c r="CF15" s="98"/>
      <c r="CG15" s="98"/>
      <c r="CH15" s="98"/>
      <c r="CI15" s="98"/>
    </row>
    <row r="16" s="1" customFormat="true" ht="15" hidden="false" customHeight="false" outlineLevel="0" collapsed="false">
      <c r="A16" s="107" t="s">
        <v>182</v>
      </c>
      <c r="B16" s="96" t="s">
        <v>174</v>
      </c>
      <c r="C16" s="96" t="n">
        <v>1</v>
      </c>
      <c r="D16" s="108" t="n">
        <v>512.84</v>
      </c>
      <c r="E16" s="109" t="n">
        <f aca="false">C16*D16</f>
        <v>512.84</v>
      </c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  <c r="AT16" s="98"/>
      <c r="AU16" s="98"/>
      <c r="AV16" s="98"/>
      <c r="AW16" s="98"/>
      <c r="AX16" s="98"/>
      <c r="AY16" s="98"/>
      <c r="AZ16" s="98"/>
      <c r="BA16" s="98"/>
      <c r="BB16" s="98"/>
      <c r="BC16" s="98"/>
      <c r="BD16" s="98"/>
      <c r="BE16" s="98"/>
      <c r="BF16" s="98"/>
      <c r="BG16" s="98"/>
      <c r="BH16" s="98"/>
      <c r="BI16" s="98"/>
      <c r="BJ16" s="98"/>
      <c r="BK16" s="98"/>
      <c r="BL16" s="98"/>
      <c r="BM16" s="98"/>
      <c r="BN16" s="98"/>
      <c r="BO16" s="98"/>
      <c r="BP16" s="98"/>
      <c r="BQ16" s="98"/>
      <c r="BR16" s="98"/>
      <c r="BS16" s="98"/>
      <c r="BT16" s="98"/>
      <c r="BU16" s="98"/>
      <c r="BV16" s="98"/>
      <c r="BW16" s="98"/>
      <c r="BX16" s="98"/>
      <c r="BY16" s="98"/>
      <c r="BZ16" s="98"/>
      <c r="CA16" s="98"/>
      <c r="CB16" s="98"/>
      <c r="CC16" s="98"/>
      <c r="CD16" s="98"/>
      <c r="CE16" s="98"/>
      <c r="CF16" s="98"/>
      <c r="CG16" s="98"/>
      <c r="CH16" s="98"/>
      <c r="CI16" s="98"/>
    </row>
    <row r="17" customFormat="false" ht="15" hidden="false" customHeight="false" outlineLevel="0" collapsed="false">
      <c r="A17" s="107" t="s">
        <v>183</v>
      </c>
      <c r="B17" s="96" t="s">
        <v>174</v>
      </c>
      <c r="C17" s="96" t="n">
        <v>1</v>
      </c>
      <c r="D17" s="108" t="n">
        <v>166.59</v>
      </c>
      <c r="E17" s="109" t="n">
        <f aca="false">C17*D17</f>
        <v>166.59</v>
      </c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8"/>
      <c r="AH17" s="98"/>
      <c r="AI17" s="98"/>
      <c r="AJ17" s="98"/>
      <c r="AK17" s="98"/>
      <c r="AL17" s="98"/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  <c r="BB17" s="98"/>
      <c r="BC17" s="98"/>
      <c r="BD17" s="98"/>
      <c r="BE17" s="98"/>
      <c r="BF17" s="98"/>
      <c r="BG17" s="98"/>
      <c r="BH17" s="98"/>
      <c r="BI17" s="98"/>
      <c r="BJ17" s="98"/>
      <c r="BK17" s="98"/>
      <c r="BL17" s="98"/>
      <c r="BM17" s="98"/>
      <c r="BN17" s="98"/>
      <c r="BO17" s="98"/>
      <c r="BP17" s="98"/>
      <c r="BQ17" s="98"/>
      <c r="BR17" s="98"/>
      <c r="BS17" s="98"/>
      <c r="BT17" s="98"/>
      <c r="BU17" s="98"/>
      <c r="BV17" s="98"/>
      <c r="BW17" s="98"/>
      <c r="BX17" s="98"/>
      <c r="BY17" s="98"/>
      <c r="BZ17" s="98"/>
      <c r="CA17" s="98"/>
      <c r="CB17" s="98"/>
      <c r="CC17" s="98"/>
      <c r="CD17" s="98"/>
      <c r="CE17" s="98"/>
      <c r="CF17" s="98"/>
      <c r="CG17" s="98"/>
      <c r="CH17" s="98"/>
      <c r="CI17" s="98"/>
    </row>
    <row r="18" customFormat="false" ht="12.75" hidden="false" customHeight="true" outlineLevel="0" collapsed="false">
      <c r="A18" s="112" t="s">
        <v>184</v>
      </c>
      <c r="B18" s="112"/>
      <c r="C18" s="112"/>
      <c r="D18" s="112"/>
      <c r="E18" s="113" t="n">
        <f aca="false">SUM(E8:E17)</f>
        <v>7003.48</v>
      </c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8"/>
      <c r="AH18" s="98"/>
      <c r="AI18" s="98"/>
      <c r="AJ18" s="98"/>
      <c r="AK18" s="98"/>
      <c r="AL18" s="98"/>
      <c r="AM18" s="98"/>
      <c r="AN18" s="98"/>
      <c r="AO18" s="98"/>
      <c r="AP18" s="98"/>
      <c r="AQ18" s="98"/>
      <c r="AR18" s="98"/>
      <c r="AS18" s="98"/>
      <c r="AT18" s="98"/>
      <c r="AU18" s="98"/>
      <c r="AV18" s="98"/>
      <c r="AW18" s="98"/>
      <c r="AX18" s="98"/>
      <c r="AY18" s="98"/>
      <c r="AZ18" s="98"/>
      <c r="BA18" s="98"/>
      <c r="BB18" s="98"/>
      <c r="BC18" s="98"/>
      <c r="BD18" s="98"/>
      <c r="BE18" s="98"/>
      <c r="BF18" s="98"/>
      <c r="BG18" s="98"/>
      <c r="BH18" s="98"/>
      <c r="BI18" s="98"/>
      <c r="BJ18" s="98"/>
      <c r="BK18" s="98"/>
      <c r="BL18" s="98"/>
      <c r="BM18" s="98"/>
      <c r="BN18" s="98"/>
      <c r="BO18" s="98"/>
      <c r="BP18" s="98"/>
      <c r="BQ18" s="98"/>
      <c r="BR18" s="98"/>
      <c r="BS18" s="98"/>
      <c r="BT18" s="98"/>
      <c r="BU18" s="98"/>
      <c r="BV18" s="98"/>
      <c r="BW18" s="98"/>
      <c r="BX18" s="98"/>
      <c r="BY18" s="98"/>
      <c r="BZ18" s="98"/>
      <c r="CA18" s="98"/>
      <c r="CB18" s="98"/>
      <c r="CC18" s="98"/>
      <c r="CD18" s="98"/>
      <c r="CE18" s="98"/>
      <c r="CF18" s="98"/>
      <c r="CG18" s="98"/>
      <c r="CH18" s="98"/>
      <c r="CI18" s="98"/>
    </row>
    <row r="19" customFormat="false" ht="12.75" hidden="false" customHeight="true" outlineLevel="0" collapsed="false">
      <c r="A19" s="112" t="s">
        <v>185</v>
      </c>
      <c r="B19" s="112"/>
      <c r="C19" s="112"/>
      <c r="D19" s="112"/>
      <c r="E19" s="113" t="n">
        <f aca="false">E18/12</f>
        <v>583.623333333333</v>
      </c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  <c r="AT19" s="98"/>
      <c r="AU19" s="98"/>
      <c r="AV19" s="98"/>
      <c r="AW19" s="98"/>
      <c r="AX19" s="98"/>
      <c r="AY19" s="98"/>
      <c r="AZ19" s="98"/>
      <c r="BA19" s="98"/>
      <c r="BB19" s="98"/>
      <c r="BC19" s="98"/>
      <c r="BD19" s="98"/>
      <c r="BE19" s="98"/>
      <c r="BF19" s="98"/>
      <c r="BG19" s="98"/>
      <c r="BH19" s="98"/>
      <c r="BI19" s="98"/>
      <c r="BJ19" s="98"/>
      <c r="BK19" s="98"/>
      <c r="BL19" s="98"/>
      <c r="BM19" s="98"/>
      <c r="BN19" s="98"/>
      <c r="BO19" s="98"/>
      <c r="BP19" s="98"/>
      <c r="BQ19" s="98"/>
      <c r="BR19" s="98"/>
      <c r="BS19" s="98"/>
      <c r="BT19" s="98"/>
      <c r="BU19" s="98"/>
      <c r="BV19" s="98"/>
      <c r="BW19" s="98"/>
      <c r="BX19" s="98"/>
      <c r="BY19" s="98"/>
      <c r="BZ19" s="98"/>
      <c r="CA19" s="98"/>
      <c r="CB19" s="98"/>
      <c r="CC19" s="98"/>
      <c r="CD19" s="98"/>
      <c r="CE19" s="98"/>
      <c r="CF19" s="98"/>
      <c r="CG19" s="98"/>
      <c r="CH19" s="98"/>
      <c r="CI19" s="98"/>
    </row>
    <row r="20" customFormat="false" ht="12.75" hidden="false" customHeight="true" outlineLevel="0" collapsed="false">
      <c r="A20" s="114"/>
      <c r="B20" s="102"/>
      <c r="C20" s="102"/>
      <c r="D20" s="102"/>
      <c r="E20" s="102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8"/>
      <c r="AH20" s="98"/>
      <c r="AI20" s="98"/>
      <c r="AJ20" s="98"/>
      <c r="AK20" s="98"/>
      <c r="AL20" s="98"/>
      <c r="AM20" s="98"/>
      <c r="AN20" s="98"/>
      <c r="AO20" s="98"/>
      <c r="AP20" s="98"/>
      <c r="AQ20" s="98"/>
      <c r="AR20" s="98"/>
      <c r="AS20" s="98"/>
      <c r="AT20" s="98"/>
      <c r="AU20" s="98"/>
      <c r="AV20" s="98"/>
      <c r="AW20" s="98"/>
      <c r="AX20" s="98"/>
      <c r="AY20" s="98"/>
      <c r="AZ20" s="98"/>
      <c r="BA20" s="98"/>
      <c r="BB20" s="98"/>
      <c r="BC20" s="98"/>
      <c r="BD20" s="98"/>
      <c r="BE20" s="98"/>
      <c r="BF20" s="98"/>
      <c r="BG20" s="98"/>
      <c r="BH20" s="98"/>
      <c r="BI20" s="98"/>
      <c r="BJ20" s="98"/>
      <c r="BK20" s="98"/>
      <c r="BL20" s="98"/>
      <c r="BM20" s="98"/>
      <c r="BN20" s="98"/>
      <c r="BO20" s="98"/>
      <c r="BP20" s="98"/>
      <c r="BQ20" s="98"/>
      <c r="BR20" s="98"/>
      <c r="BS20" s="98"/>
      <c r="BT20" s="98"/>
      <c r="BU20" s="98"/>
      <c r="BV20" s="98"/>
      <c r="BW20" s="98"/>
      <c r="BX20" s="98"/>
      <c r="BY20" s="98"/>
      <c r="BZ20" s="98"/>
      <c r="CA20" s="98"/>
      <c r="CB20" s="98"/>
      <c r="CC20" s="98"/>
      <c r="CD20" s="98"/>
      <c r="CE20" s="98"/>
      <c r="CF20" s="98"/>
      <c r="CG20" s="98"/>
      <c r="CH20" s="98"/>
      <c r="CI20" s="98"/>
    </row>
    <row r="21" customFormat="false" ht="25.5" hidden="false" customHeight="true" outlineLevel="0" collapsed="false">
      <c r="A21" s="115" t="s">
        <v>186</v>
      </c>
      <c r="B21" s="105" t="s">
        <v>169</v>
      </c>
      <c r="C21" s="105" t="s">
        <v>170</v>
      </c>
      <c r="D21" s="106" t="s">
        <v>171</v>
      </c>
      <c r="E21" s="106" t="s">
        <v>172</v>
      </c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  <c r="AT21" s="98"/>
      <c r="AU21" s="98"/>
      <c r="AV21" s="98"/>
      <c r="AW21" s="98"/>
      <c r="AX21" s="98"/>
      <c r="AY21" s="98"/>
      <c r="AZ21" s="98"/>
      <c r="BA21" s="98"/>
      <c r="BB21" s="98"/>
      <c r="BC21" s="98"/>
      <c r="BD21" s="98"/>
      <c r="BE21" s="98"/>
      <c r="BF21" s="98"/>
      <c r="BG21" s="98"/>
      <c r="BH21" s="98"/>
      <c r="BI21" s="98"/>
      <c r="BJ21" s="98"/>
      <c r="BK21" s="98"/>
      <c r="BL21" s="98"/>
      <c r="BM21" s="98"/>
      <c r="BN21" s="98"/>
      <c r="BO21" s="98"/>
      <c r="BP21" s="98"/>
      <c r="BQ21" s="98"/>
      <c r="BR21" s="98"/>
      <c r="BS21" s="98"/>
      <c r="BT21" s="98"/>
      <c r="BU21" s="98"/>
      <c r="BV21" s="98"/>
      <c r="BW21" s="98"/>
      <c r="BX21" s="98"/>
      <c r="BY21" s="98"/>
      <c r="BZ21" s="98"/>
      <c r="CA21" s="98"/>
      <c r="CB21" s="98"/>
      <c r="CC21" s="98"/>
      <c r="CD21" s="98"/>
      <c r="CE21" s="98"/>
      <c r="CF21" s="98"/>
      <c r="CG21" s="98"/>
      <c r="CH21" s="98"/>
      <c r="CI21" s="98"/>
    </row>
    <row r="22" customFormat="false" ht="27.75" hidden="false" customHeight="true" outlineLevel="0" collapsed="false">
      <c r="A22" s="107" t="s">
        <v>187</v>
      </c>
      <c r="B22" s="96" t="s">
        <v>188</v>
      </c>
      <c r="C22" s="116" t="n">
        <v>4</v>
      </c>
      <c r="D22" s="117" t="n">
        <v>58.77</v>
      </c>
      <c r="E22" s="109" t="n">
        <f aca="false">C22*D22</f>
        <v>235.08</v>
      </c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</row>
    <row r="23" customFormat="false" ht="12.75" hidden="false" customHeight="true" outlineLevel="0" collapsed="false">
      <c r="A23" s="118" t="s">
        <v>189</v>
      </c>
      <c r="B23" s="96" t="s">
        <v>188</v>
      </c>
      <c r="C23" s="116" t="n">
        <v>4</v>
      </c>
      <c r="D23" s="117" t="n">
        <v>57.69</v>
      </c>
      <c r="E23" s="109" t="n">
        <f aca="false">C23*D23</f>
        <v>230.76</v>
      </c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8"/>
      <c r="AH23" s="98"/>
      <c r="AI23" s="98"/>
      <c r="AJ23" s="98"/>
      <c r="AK23" s="98"/>
      <c r="AL23" s="98"/>
      <c r="AM23" s="98"/>
      <c r="AN23" s="98"/>
      <c r="AO23" s="98"/>
      <c r="AP23" s="98"/>
      <c r="AQ23" s="98"/>
      <c r="AR23" s="98"/>
      <c r="AS23" s="98"/>
      <c r="AT23" s="98"/>
      <c r="AU23" s="98"/>
      <c r="AV23" s="98"/>
      <c r="AW23" s="98"/>
      <c r="AX23" s="98"/>
      <c r="AY23" s="98"/>
      <c r="AZ23" s="98"/>
      <c r="BA23" s="98"/>
      <c r="BB23" s="98"/>
      <c r="BC23" s="98"/>
      <c r="BD23" s="98"/>
      <c r="BE23" s="98"/>
      <c r="BF23" s="98"/>
      <c r="BG23" s="98"/>
      <c r="BH23" s="98"/>
      <c r="BI23" s="98"/>
      <c r="BJ23" s="98"/>
      <c r="BK23" s="98"/>
      <c r="BL23" s="98"/>
      <c r="BM23" s="98"/>
      <c r="BN23" s="98"/>
      <c r="BO23" s="98"/>
      <c r="BP23" s="98"/>
      <c r="BQ23" s="98"/>
      <c r="BR23" s="98"/>
      <c r="BS23" s="98"/>
      <c r="BT23" s="98"/>
      <c r="BU23" s="98"/>
      <c r="BV23" s="98"/>
      <c r="BW23" s="98"/>
      <c r="BX23" s="98"/>
      <c r="BY23" s="98"/>
      <c r="BZ23" s="98"/>
      <c r="CA23" s="98"/>
      <c r="CB23" s="98"/>
      <c r="CC23" s="98"/>
      <c r="CD23" s="98"/>
      <c r="CE23" s="98"/>
      <c r="CF23" s="98"/>
      <c r="CG23" s="98"/>
      <c r="CH23" s="98"/>
      <c r="CI23" s="98"/>
    </row>
    <row r="24" customFormat="false" ht="12.75" hidden="false" customHeight="true" outlineLevel="0" collapsed="false">
      <c r="A24" s="118" t="s">
        <v>190</v>
      </c>
      <c r="B24" s="96" t="s">
        <v>188</v>
      </c>
      <c r="C24" s="116" t="n">
        <v>6</v>
      </c>
      <c r="D24" s="117" t="n">
        <v>34.98</v>
      </c>
      <c r="E24" s="109" t="n">
        <f aca="false">C24*D24</f>
        <v>209.88</v>
      </c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  <c r="AT24" s="98"/>
      <c r="AU24" s="98"/>
      <c r="AV24" s="98"/>
      <c r="AW24" s="98"/>
      <c r="AX24" s="98"/>
      <c r="AY24" s="98"/>
      <c r="AZ24" s="98"/>
      <c r="BA24" s="98"/>
      <c r="BB24" s="98"/>
      <c r="BC24" s="98"/>
      <c r="BD24" s="98"/>
      <c r="BE24" s="98"/>
      <c r="BF24" s="98"/>
      <c r="BG24" s="98"/>
      <c r="BH24" s="98"/>
      <c r="BI24" s="98"/>
      <c r="BJ24" s="98"/>
      <c r="BK24" s="98"/>
      <c r="BL24" s="98"/>
      <c r="BM24" s="98"/>
      <c r="BN24" s="98"/>
      <c r="BO24" s="98"/>
      <c r="BP24" s="98"/>
      <c r="BQ24" s="98"/>
      <c r="BR24" s="98"/>
      <c r="BS24" s="98"/>
      <c r="BT24" s="98"/>
      <c r="BU24" s="98"/>
      <c r="BV24" s="98"/>
      <c r="BW24" s="98"/>
      <c r="BX24" s="98"/>
      <c r="BY24" s="98"/>
      <c r="BZ24" s="98"/>
      <c r="CA24" s="98"/>
      <c r="CB24" s="98"/>
      <c r="CC24" s="98"/>
      <c r="CD24" s="98"/>
      <c r="CE24" s="98"/>
      <c r="CF24" s="98"/>
      <c r="CG24" s="98"/>
      <c r="CH24" s="98"/>
      <c r="CI24" s="98"/>
    </row>
    <row r="25" customFormat="false" ht="12.75" hidden="false" customHeight="true" outlineLevel="0" collapsed="false">
      <c r="A25" s="118" t="s">
        <v>191</v>
      </c>
      <c r="B25" s="96" t="s">
        <v>188</v>
      </c>
      <c r="C25" s="116" t="n">
        <v>6</v>
      </c>
      <c r="D25" s="117" t="n">
        <v>41.45</v>
      </c>
      <c r="E25" s="109" t="n">
        <f aca="false">C25*D25</f>
        <v>248.7</v>
      </c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8"/>
      <c r="AW25" s="98"/>
      <c r="AX25" s="98"/>
      <c r="AY25" s="98"/>
      <c r="AZ25" s="98"/>
      <c r="BA25" s="98"/>
      <c r="BB25" s="98"/>
      <c r="BC25" s="98"/>
      <c r="BD25" s="98"/>
      <c r="BE25" s="98"/>
      <c r="BF25" s="98"/>
      <c r="BG25" s="98"/>
      <c r="BH25" s="98"/>
      <c r="BI25" s="98"/>
      <c r="BJ25" s="98"/>
      <c r="BK25" s="98"/>
      <c r="BL25" s="98"/>
      <c r="BM25" s="98"/>
      <c r="BN25" s="98"/>
      <c r="BO25" s="98"/>
      <c r="BP25" s="98"/>
      <c r="BQ25" s="98"/>
      <c r="BR25" s="98"/>
      <c r="BS25" s="98"/>
      <c r="BT25" s="98"/>
      <c r="BU25" s="98"/>
      <c r="BV25" s="98"/>
      <c r="BW25" s="98"/>
      <c r="BX25" s="98"/>
      <c r="BY25" s="98"/>
      <c r="BZ25" s="98"/>
      <c r="CA25" s="98"/>
      <c r="CB25" s="98"/>
      <c r="CC25" s="98"/>
      <c r="CD25" s="98"/>
      <c r="CE25" s="98"/>
      <c r="CF25" s="98"/>
      <c r="CG25" s="98"/>
      <c r="CH25" s="98"/>
      <c r="CI25" s="98"/>
    </row>
    <row r="26" customFormat="false" ht="12.75" hidden="false" customHeight="true" outlineLevel="0" collapsed="false">
      <c r="A26" s="118" t="s">
        <v>192</v>
      </c>
      <c r="B26" s="96" t="s">
        <v>188</v>
      </c>
      <c r="C26" s="116" t="n">
        <v>2</v>
      </c>
      <c r="D26" s="117" t="n">
        <v>27.28</v>
      </c>
      <c r="E26" s="109" t="n">
        <f aca="false">C26*D26</f>
        <v>54.56</v>
      </c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98"/>
      <c r="AP26" s="98"/>
      <c r="AQ26" s="98"/>
      <c r="AR26" s="98"/>
      <c r="AS26" s="98"/>
      <c r="AT26" s="98"/>
      <c r="AU26" s="98"/>
      <c r="AV26" s="98"/>
      <c r="AW26" s="98"/>
      <c r="AX26" s="98"/>
      <c r="AY26" s="98"/>
      <c r="AZ26" s="98"/>
      <c r="BA26" s="98"/>
      <c r="BB26" s="98"/>
      <c r="BC26" s="98"/>
      <c r="BD26" s="98"/>
      <c r="BE26" s="98"/>
      <c r="BF26" s="98"/>
      <c r="BG26" s="98"/>
      <c r="BH26" s="98"/>
      <c r="BI26" s="98"/>
      <c r="BJ26" s="98"/>
      <c r="BK26" s="98"/>
      <c r="BL26" s="98"/>
      <c r="BM26" s="98"/>
      <c r="BN26" s="98"/>
      <c r="BO26" s="98"/>
      <c r="BP26" s="98"/>
      <c r="BQ26" s="98"/>
      <c r="BR26" s="98"/>
      <c r="BS26" s="98"/>
      <c r="BT26" s="98"/>
      <c r="BU26" s="98"/>
      <c r="BV26" s="98"/>
      <c r="BW26" s="98"/>
      <c r="BX26" s="98"/>
      <c r="BY26" s="98"/>
      <c r="BZ26" s="98"/>
      <c r="CA26" s="98"/>
      <c r="CB26" s="98"/>
      <c r="CC26" s="98"/>
      <c r="CD26" s="98"/>
      <c r="CE26" s="98"/>
      <c r="CF26" s="98"/>
      <c r="CG26" s="98"/>
      <c r="CH26" s="98"/>
      <c r="CI26" s="98"/>
    </row>
    <row r="27" s="1" customFormat="true" ht="12.75" hidden="false" customHeight="true" outlineLevel="0" collapsed="false">
      <c r="A27" s="118" t="s">
        <v>193</v>
      </c>
      <c r="B27" s="96" t="s">
        <v>194</v>
      </c>
      <c r="C27" s="116" t="n">
        <v>4</v>
      </c>
      <c r="D27" s="117" t="n">
        <v>126.14</v>
      </c>
      <c r="E27" s="109" t="n">
        <f aca="false">C27*D27</f>
        <v>504.56</v>
      </c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98"/>
      <c r="AP27" s="98"/>
      <c r="AQ27" s="98"/>
      <c r="AR27" s="98"/>
      <c r="AS27" s="98"/>
      <c r="AT27" s="98"/>
      <c r="AU27" s="98"/>
      <c r="AV27" s="98"/>
      <c r="AW27" s="98"/>
      <c r="AX27" s="98"/>
      <c r="AY27" s="98"/>
      <c r="AZ27" s="98"/>
      <c r="BA27" s="98"/>
      <c r="BB27" s="98"/>
      <c r="BC27" s="98"/>
      <c r="BD27" s="98"/>
      <c r="BE27" s="98"/>
      <c r="BF27" s="98"/>
      <c r="BG27" s="98"/>
      <c r="BH27" s="98"/>
      <c r="BI27" s="98"/>
      <c r="BJ27" s="98"/>
      <c r="BK27" s="98"/>
      <c r="BL27" s="98"/>
      <c r="BM27" s="98"/>
      <c r="BN27" s="98"/>
      <c r="BO27" s="98"/>
      <c r="BP27" s="98"/>
      <c r="BQ27" s="98"/>
      <c r="BR27" s="98"/>
      <c r="BS27" s="98"/>
      <c r="BT27" s="98"/>
      <c r="BU27" s="98"/>
      <c r="BV27" s="98"/>
      <c r="BW27" s="98"/>
      <c r="BX27" s="98"/>
      <c r="BY27" s="98"/>
      <c r="BZ27" s="98"/>
      <c r="CA27" s="98"/>
      <c r="CB27" s="98"/>
      <c r="CC27" s="98"/>
      <c r="CD27" s="98"/>
      <c r="CE27" s="98"/>
      <c r="CF27" s="98"/>
      <c r="CG27" s="98"/>
      <c r="CH27" s="98"/>
      <c r="CI27" s="98"/>
    </row>
    <row r="28" s="1" customFormat="true" ht="12.75" hidden="false" customHeight="true" outlineLevel="0" collapsed="false">
      <c r="A28" s="118" t="s">
        <v>195</v>
      </c>
      <c r="B28" s="96" t="s">
        <v>188</v>
      </c>
      <c r="C28" s="116" t="n">
        <v>2</v>
      </c>
      <c r="D28" s="117" t="n">
        <v>137.59</v>
      </c>
      <c r="E28" s="109" t="n">
        <f aca="false">C28*D28</f>
        <v>275.18</v>
      </c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98"/>
      <c r="AP28" s="98"/>
      <c r="AQ28" s="98"/>
      <c r="AR28" s="98"/>
      <c r="AS28" s="98"/>
      <c r="AT28" s="98"/>
      <c r="AU28" s="98"/>
      <c r="AV28" s="98"/>
      <c r="AW28" s="98"/>
      <c r="AX28" s="98"/>
      <c r="AY28" s="98"/>
      <c r="AZ28" s="98"/>
      <c r="BA28" s="98"/>
      <c r="BB28" s="98"/>
      <c r="BC28" s="98"/>
      <c r="BD28" s="98"/>
      <c r="BE28" s="98"/>
      <c r="BF28" s="98"/>
      <c r="BG28" s="98"/>
      <c r="BH28" s="98"/>
      <c r="BI28" s="98"/>
      <c r="BJ28" s="98"/>
      <c r="BK28" s="98"/>
      <c r="BL28" s="98"/>
      <c r="BM28" s="98"/>
      <c r="BN28" s="98"/>
      <c r="BO28" s="98"/>
      <c r="BP28" s="98"/>
      <c r="BQ28" s="98"/>
      <c r="BR28" s="98"/>
      <c r="BS28" s="98"/>
      <c r="BT28" s="98"/>
      <c r="BU28" s="98"/>
      <c r="BV28" s="98"/>
      <c r="BW28" s="98"/>
      <c r="BX28" s="98"/>
      <c r="BY28" s="98"/>
      <c r="BZ28" s="98"/>
      <c r="CA28" s="98"/>
      <c r="CB28" s="98"/>
      <c r="CC28" s="98"/>
      <c r="CD28" s="98"/>
      <c r="CE28" s="98"/>
      <c r="CF28" s="98"/>
      <c r="CG28" s="98"/>
      <c r="CH28" s="98"/>
      <c r="CI28" s="98"/>
    </row>
    <row r="29" s="1" customFormat="true" ht="12.75" hidden="false" customHeight="true" outlineLevel="0" collapsed="false">
      <c r="A29" s="118" t="s">
        <v>196</v>
      </c>
      <c r="B29" s="96" t="s">
        <v>188</v>
      </c>
      <c r="C29" s="116" t="n">
        <v>2</v>
      </c>
      <c r="D29" s="117" t="n">
        <v>21.57</v>
      </c>
      <c r="E29" s="109" t="n">
        <f aca="false">C29*D29</f>
        <v>43.14</v>
      </c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  <c r="BT29" s="98"/>
      <c r="BU29" s="98"/>
      <c r="BV29" s="98"/>
      <c r="BW29" s="98"/>
      <c r="BX29" s="98"/>
      <c r="BY29" s="98"/>
      <c r="BZ29" s="98"/>
      <c r="CA29" s="98"/>
      <c r="CB29" s="98"/>
      <c r="CC29" s="98"/>
      <c r="CD29" s="98"/>
      <c r="CE29" s="98"/>
      <c r="CF29" s="98"/>
      <c r="CG29" s="98"/>
      <c r="CH29" s="98"/>
      <c r="CI29" s="98"/>
    </row>
    <row r="30" s="1" customFormat="true" ht="12.75" hidden="false" customHeight="true" outlineLevel="0" collapsed="false">
      <c r="A30" s="118" t="s">
        <v>197</v>
      </c>
      <c r="B30" s="96" t="s">
        <v>188</v>
      </c>
      <c r="C30" s="116" t="n">
        <v>4</v>
      </c>
      <c r="D30" s="117" t="n">
        <v>22.86</v>
      </c>
      <c r="E30" s="109" t="n">
        <f aca="false">C30*D30</f>
        <v>91.44</v>
      </c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98"/>
      <c r="AP30" s="98"/>
      <c r="AQ30" s="98"/>
      <c r="AR30" s="98"/>
      <c r="AS30" s="98"/>
      <c r="AT30" s="98"/>
      <c r="AU30" s="98"/>
      <c r="AV30" s="98"/>
      <c r="AW30" s="98"/>
      <c r="AX30" s="98"/>
      <c r="AY30" s="98"/>
      <c r="AZ30" s="98"/>
      <c r="BA30" s="98"/>
      <c r="BB30" s="98"/>
      <c r="BC30" s="98"/>
      <c r="BD30" s="98"/>
      <c r="BE30" s="98"/>
      <c r="BF30" s="98"/>
      <c r="BG30" s="98"/>
      <c r="BH30" s="98"/>
      <c r="BI30" s="98"/>
      <c r="BJ30" s="98"/>
      <c r="BK30" s="98"/>
      <c r="BL30" s="98"/>
      <c r="BM30" s="98"/>
      <c r="BN30" s="98"/>
      <c r="BO30" s="98"/>
      <c r="BP30" s="98"/>
      <c r="BQ30" s="98"/>
      <c r="BR30" s="98"/>
      <c r="BS30" s="98"/>
      <c r="BT30" s="98"/>
      <c r="BU30" s="98"/>
      <c r="BV30" s="98"/>
      <c r="BW30" s="98"/>
      <c r="BX30" s="98"/>
      <c r="BY30" s="98"/>
      <c r="BZ30" s="98"/>
      <c r="CA30" s="98"/>
      <c r="CB30" s="98"/>
      <c r="CC30" s="98"/>
      <c r="CD30" s="98"/>
      <c r="CE30" s="98"/>
      <c r="CF30" s="98"/>
      <c r="CG30" s="98"/>
      <c r="CH30" s="98"/>
      <c r="CI30" s="98"/>
    </row>
    <row r="31" s="1" customFormat="true" ht="12.75" hidden="false" customHeight="true" outlineLevel="0" collapsed="false">
      <c r="A31" s="118" t="s">
        <v>198</v>
      </c>
      <c r="B31" s="96" t="s">
        <v>194</v>
      </c>
      <c r="C31" s="116" t="n">
        <v>2</v>
      </c>
      <c r="D31" s="117" t="n">
        <v>39.23</v>
      </c>
      <c r="E31" s="109" t="n">
        <f aca="false">C31*D31</f>
        <v>78.46</v>
      </c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/>
      <c r="CA31" s="98"/>
      <c r="CB31" s="98"/>
      <c r="CC31" s="98"/>
      <c r="CD31" s="98"/>
      <c r="CE31" s="98"/>
      <c r="CF31" s="98"/>
      <c r="CG31" s="98"/>
      <c r="CH31" s="98"/>
      <c r="CI31" s="98"/>
    </row>
    <row r="32" customFormat="false" ht="12.75" hidden="false" customHeight="true" outlineLevel="0" collapsed="false">
      <c r="A32" s="118"/>
      <c r="B32" s="96"/>
      <c r="C32" s="116"/>
      <c r="D32" s="117"/>
      <c r="E32" s="109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/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/>
      <c r="CA32" s="98"/>
      <c r="CB32" s="98"/>
      <c r="CC32" s="98"/>
      <c r="CD32" s="98"/>
      <c r="CE32" s="98"/>
      <c r="CF32" s="98"/>
      <c r="CG32" s="98"/>
      <c r="CH32" s="98"/>
      <c r="CI32" s="98"/>
    </row>
    <row r="33" customFormat="false" ht="12.75" hidden="false" customHeight="true" outlineLevel="0" collapsed="false">
      <c r="A33" s="112" t="s">
        <v>199</v>
      </c>
      <c r="B33" s="112"/>
      <c r="C33" s="112"/>
      <c r="D33" s="112"/>
      <c r="E33" s="119" t="n">
        <f aca="false">SUM(E22:E32)</f>
        <v>1971.76</v>
      </c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98"/>
      <c r="AP33" s="98"/>
      <c r="AQ33" s="98"/>
      <c r="AR33" s="98"/>
      <c r="AS33" s="98"/>
      <c r="AT33" s="98"/>
      <c r="AU33" s="98"/>
      <c r="AV33" s="98"/>
      <c r="AW33" s="98"/>
      <c r="AX33" s="98"/>
      <c r="AY33" s="98"/>
      <c r="AZ33" s="98"/>
      <c r="BA33" s="98"/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98"/>
      <c r="CG33" s="98"/>
      <c r="CH33" s="98"/>
      <c r="CI33" s="98"/>
    </row>
    <row r="34" customFormat="false" ht="12.75" hidden="false" customHeight="true" outlineLevel="0" collapsed="false">
      <c r="A34" s="112" t="s">
        <v>200</v>
      </c>
      <c r="B34" s="112"/>
      <c r="C34" s="112"/>
      <c r="D34" s="112"/>
      <c r="E34" s="119" t="n">
        <f aca="false">E33/12</f>
        <v>164.313333333333</v>
      </c>
      <c r="F34" s="98"/>
      <c r="G34" s="98"/>
      <c r="H34" s="98"/>
      <c r="I34" s="98"/>
      <c r="J34" s="98"/>
      <c r="K34" s="98"/>
      <c r="L34" s="98"/>
      <c r="M34" s="98"/>
      <c r="N34" s="98"/>
      <c r="O34" s="9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98"/>
      <c r="AP34" s="98"/>
      <c r="AQ34" s="98"/>
      <c r="AR34" s="98"/>
      <c r="AS34" s="98"/>
      <c r="AT34" s="98"/>
      <c r="AU34" s="98"/>
      <c r="AV34" s="98"/>
      <c r="AW34" s="98"/>
      <c r="AX34" s="98"/>
      <c r="AY34" s="98"/>
      <c r="AZ34" s="98"/>
      <c r="BA34" s="98"/>
      <c r="BB34" s="98"/>
      <c r="BC34" s="98"/>
      <c r="BD34" s="98"/>
      <c r="BE34" s="98"/>
      <c r="BF34" s="98"/>
      <c r="BG34" s="98"/>
      <c r="BH34" s="98"/>
      <c r="BI34" s="98"/>
      <c r="BJ34" s="98"/>
      <c r="BK34" s="98"/>
      <c r="BL34" s="98"/>
      <c r="BM34" s="98"/>
      <c r="BN34" s="98"/>
      <c r="BO34" s="98"/>
      <c r="BP34" s="98"/>
      <c r="BQ34" s="98"/>
      <c r="BR34" s="98"/>
      <c r="BS34" s="98"/>
      <c r="BT34" s="98"/>
      <c r="BU34" s="98"/>
      <c r="BV34" s="98"/>
      <c r="BW34" s="98"/>
      <c r="BX34" s="98"/>
      <c r="BY34" s="98"/>
      <c r="BZ34" s="98"/>
      <c r="CA34" s="98"/>
      <c r="CB34" s="98"/>
      <c r="CC34" s="98"/>
      <c r="CD34" s="98"/>
      <c r="CE34" s="98"/>
      <c r="CF34" s="98"/>
      <c r="CG34" s="98"/>
      <c r="CH34" s="98"/>
      <c r="CI34" s="98"/>
    </row>
    <row r="35" customFormat="false" ht="12.75" hidden="false" customHeight="true" outlineLevel="0" collapsed="false">
      <c r="A35" s="120"/>
      <c r="B35" s="121"/>
      <c r="C35" s="121"/>
      <c r="D35" s="121"/>
      <c r="E35" s="121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8"/>
      <c r="Q35" s="98"/>
      <c r="R35" s="98"/>
      <c r="S35" s="98"/>
      <c r="T35" s="98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8"/>
      <c r="AW35" s="98"/>
      <c r="AX35" s="98"/>
      <c r="AY35" s="98"/>
      <c r="AZ35" s="98"/>
      <c r="BA35" s="98"/>
      <c r="BB35" s="98"/>
      <c r="BC35" s="98"/>
      <c r="BD35" s="98"/>
      <c r="BE35" s="98"/>
      <c r="BF35" s="98"/>
      <c r="BG35" s="98"/>
      <c r="BH35" s="98"/>
      <c r="BI35" s="98"/>
      <c r="BJ35" s="98"/>
      <c r="BK35" s="98"/>
      <c r="BL35" s="98"/>
      <c r="BM35" s="98"/>
      <c r="BN35" s="98"/>
      <c r="BO35" s="98"/>
      <c r="BP35" s="98"/>
      <c r="BQ35" s="98"/>
      <c r="BR35" s="98"/>
      <c r="BS35" s="98"/>
      <c r="BT35" s="98"/>
      <c r="BU35" s="98"/>
      <c r="BV35" s="98"/>
      <c r="BW35" s="98"/>
      <c r="BX35" s="98"/>
      <c r="BY35" s="98"/>
      <c r="BZ35" s="98"/>
      <c r="CA35" s="98"/>
      <c r="CB35" s="98"/>
      <c r="CC35" s="98"/>
      <c r="CD35" s="98"/>
      <c r="CE35" s="98"/>
      <c r="CF35" s="98"/>
      <c r="CG35" s="98"/>
      <c r="CH35" s="98"/>
      <c r="CI35" s="98"/>
    </row>
    <row r="36" customFormat="false" ht="43.15" hidden="false" customHeight="true" outlineLevel="0" collapsed="false">
      <c r="A36" s="122" t="s">
        <v>201</v>
      </c>
      <c r="B36" s="122" t="s">
        <v>202</v>
      </c>
      <c r="C36" s="122"/>
      <c r="D36" s="122" t="s">
        <v>203</v>
      </c>
      <c r="E36" s="122"/>
      <c r="F36" s="104" t="s">
        <v>204</v>
      </c>
      <c r="G36" s="104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3"/>
      <c r="AD36" s="123"/>
      <c r="AE36" s="123"/>
      <c r="AF36" s="123"/>
    </row>
    <row r="37" customFormat="false" ht="12.75" hidden="false" customHeight="true" outlineLevel="0" collapsed="false">
      <c r="A37" s="124" t="s">
        <v>168</v>
      </c>
      <c r="B37" s="125" t="n">
        <f aca="false">E18</f>
        <v>7003.48</v>
      </c>
      <c r="C37" s="125"/>
      <c r="D37" s="119" t="n">
        <f aca="false">E19</f>
        <v>583.623333333333</v>
      </c>
      <c r="E37" s="119"/>
      <c r="F37" s="125" t="n">
        <f aca="false">D37/G43</f>
        <v>97.2705555555556</v>
      </c>
      <c r="G37" s="125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  <c r="AD37" s="123"/>
      <c r="AE37" s="123"/>
      <c r="AF37" s="123"/>
    </row>
    <row r="38" customFormat="false" ht="12.75" hidden="false" customHeight="true" outlineLevel="0" collapsed="false">
      <c r="A38" s="102"/>
      <c r="B38" s="96"/>
      <c r="C38" s="96"/>
      <c r="D38" s="96"/>
      <c r="E38" s="103"/>
      <c r="F38" s="103"/>
      <c r="G38" s="102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3"/>
      <c r="AD38" s="123"/>
      <c r="AE38" s="123"/>
      <c r="AF38" s="123"/>
    </row>
    <row r="39" customFormat="false" ht="12.75" hidden="false" customHeight="true" outlineLevel="0" collapsed="false">
      <c r="A39" s="126" t="s">
        <v>186</v>
      </c>
      <c r="B39" s="125" t="n">
        <f aca="false">E33</f>
        <v>1971.76</v>
      </c>
      <c r="C39" s="125"/>
      <c r="D39" s="119" t="n">
        <f aca="false">E34</f>
        <v>164.313333333333</v>
      </c>
      <c r="E39" s="119"/>
      <c r="F39" s="125" t="n">
        <f aca="false">D39/G43</f>
        <v>27.3855555555556</v>
      </c>
      <c r="G39" s="125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3"/>
      <c r="AD39" s="123"/>
      <c r="AE39" s="123"/>
      <c r="AF39" s="123"/>
    </row>
    <row r="40" customFormat="false" ht="12.75" hidden="false" customHeight="true" outlineLevel="0" collapsed="false">
      <c r="A40" s="102"/>
      <c r="B40" s="96"/>
      <c r="C40" s="96"/>
      <c r="D40" s="96"/>
      <c r="E40" s="103"/>
      <c r="F40" s="103"/>
      <c r="G40" s="102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</row>
    <row r="41" customFormat="false" ht="12.75" hidden="false" customHeight="true" outlineLevel="0" collapsed="false">
      <c r="A41" s="124" t="s">
        <v>205</v>
      </c>
      <c r="B41" s="119" t="n">
        <f aca="false">SUM(B37,B39)</f>
        <v>8975.24</v>
      </c>
      <c r="C41" s="119"/>
      <c r="D41" s="119" t="n">
        <f aca="false">SUM(D37,D39)</f>
        <v>747.936666666667</v>
      </c>
      <c r="E41" s="119"/>
      <c r="F41" s="119" t="n">
        <f aca="false">SUM(F37,F39)</f>
        <v>124.656111111111</v>
      </c>
      <c r="G41" s="119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</row>
    <row r="42" customFormat="false" ht="12.75" hidden="false" customHeight="true" outlineLevel="0" collapsed="false">
      <c r="A42" s="27"/>
      <c r="B42" s="127"/>
      <c r="C42" s="127"/>
      <c r="D42" s="127"/>
      <c r="E42" s="127"/>
      <c r="F42" s="103"/>
      <c r="G42" s="102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3"/>
      <c r="AD42" s="123"/>
      <c r="AE42" s="123"/>
      <c r="AF42" s="123"/>
    </row>
    <row r="43" customFormat="false" ht="19.5" hidden="false" customHeight="true" outlineLevel="0" collapsed="false">
      <c r="A43" s="128" t="s">
        <v>206</v>
      </c>
      <c r="B43" s="128"/>
      <c r="C43" s="128"/>
      <c r="D43" s="128"/>
      <c r="E43" s="128"/>
      <c r="F43" s="128"/>
      <c r="G43" s="129" t="n">
        <v>6</v>
      </c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/>
      <c r="Z43" s="123"/>
      <c r="AA43" s="123"/>
      <c r="AB43" s="123"/>
      <c r="AC43" s="123"/>
      <c r="AD43" s="123"/>
      <c r="AE43" s="123"/>
      <c r="AF43" s="123"/>
    </row>
    <row r="44" customFormat="false" ht="12.75" hidden="false" customHeight="true" outlineLevel="0" collapsed="false">
      <c r="A44" s="130"/>
      <c r="B44" s="98"/>
      <c r="C44" s="98"/>
      <c r="D44" s="98"/>
      <c r="E44" s="123"/>
      <c r="F44" s="123"/>
      <c r="G44" s="130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  <c r="S44" s="123"/>
      <c r="T44" s="123"/>
      <c r="U44" s="123"/>
      <c r="V44" s="123"/>
      <c r="W44" s="123"/>
      <c r="X44" s="123"/>
      <c r="Y44" s="123"/>
      <c r="Z44" s="123"/>
      <c r="AA44" s="123"/>
      <c r="AB44" s="123"/>
      <c r="AC44" s="123"/>
      <c r="AD44" s="123"/>
      <c r="AE44" s="123"/>
      <c r="AF44" s="123"/>
    </row>
    <row r="45" customFormat="false" ht="12.75" hidden="false" customHeight="true" outlineLevel="0" collapsed="false">
      <c r="A45" s="131" t="s">
        <v>207</v>
      </c>
      <c r="B45" s="131"/>
      <c r="C45" s="131"/>
      <c r="D45" s="131"/>
      <c r="E45" s="131"/>
      <c r="F45" s="131"/>
      <c r="G45" s="131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</row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  <row r="1001" customFormat="false" ht="15.75" hidden="false" customHeight="true" outlineLevel="0" collapsed="false"/>
    <row r="1002" customFormat="false" ht="15.75" hidden="false" customHeight="true" outlineLevel="0" collapsed="false"/>
  </sheetData>
  <mergeCells count="22">
    <mergeCell ref="A1:E1"/>
    <mergeCell ref="A2:E2"/>
    <mergeCell ref="A3:E3"/>
    <mergeCell ref="A4:E4"/>
    <mergeCell ref="A18:D18"/>
    <mergeCell ref="A19:D19"/>
    <mergeCell ref="A33:D33"/>
    <mergeCell ref="A34:D34"/>
    <mergeCell ref="B36:C36"/>
    <mergeCell ref="D36:E36"/>
    <mergeCell ref="F36:G36"/>
    <mergeCell ref="B37:C37"/>
    <mergeCell ref="D37:E37"/>
    <mergeCell ref="F37:G37"/>
    <mergeCell ref="B39:C39"/>
    <mergeCell ref="D39:E39"/>
    <mergeCell ref="F39:G39"/>
    <mergeCell ref="B41:C41"/>
    <mergeCell ref="D41:E41"/>
    <mergeCell ref="F41:G41"/>
    <mergeCell ref="A43:F43"/>
    <mergeCell ref="A45:G45"/>
  </mergeCells>
  <printOptions headings="false" gridLines="false" gridLinesSet="true" horizontalCentered="false" verticalCentered="false"/>
  <pageMargins left="0.7" right="0.7" top="0.75" bottom="0.75" header="0" footer="0"/>
  <pageSetup paperSize="1" scale="100" firstPageNumber="0" fitToWidth="1" fitToHeight="0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>&amp;C&amp;A</oddHeader>
    <oddFooter>&amp;CPágina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22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G19" activeCellId="0" sqref="G19"/>
    </sheetView>
  </sheetViews>
  <sheetFormatPr defaultRowHeight="15"/>
  <cols>
    <col collapsed="false" hidden="false" max="1" min="1" style="0" width="2.15816326530612"/>
    <col collapsed="false" hidden="false" max="2" min="2" style="0" width="26.8622448979592"/>
    <col collapsed="false" hidden="false" max="3" min="3" style="0" width="13.3622448979592"/>
    <col collapsed="false" hidden="false" max="4" min="4" style="0" width="14.7142857142857"/>
    <col collapsed="false" hidden="false" max="6" min="6" style="0" width="14.7142857142857"/>
    <col collapsed="false" hidden="false" max="7" min="7" style="0" width="14.4438775510204"/>
    <col collapsed="false" hidden="false" max="1025" min="8" style="0" width="14.1734693877551"/>
  </cols>
  <sheetData>
    <row r="1" customFormat="false" ht="18" hidden="false" customHeight="true" outlineLevel="0" collapsed="false">
      <c r="A1" s="132" t="s">
        <v>166</v>
      </c>
      <c r="B1" s="132"/>
      <c r="C1" s="132"/>
      <c r="D1" s="132"/>
      <c r="E1" s="132"/>
      <c r="F1" s="132"/>
      <c r="G1" s="132"/>
    </row>
    <row r="2" customFormat="false" ht="49.5" hidden="false" customHeight="true" outlineLevel="0" collapsed="false">
      <c r="A2" s="133" t="s">
        <v>208</v>
      </c>
      <c r="B2" s="133"/>
      <c r="C2" s="133"/>
      <c r="D2" s="133"/>
      <c r="E2" s="133"/>
      <c r="F2" s="133"/>
      <c r="G2" s="133"/>
    </row>
    <row r="3" customFormat="false" ht="12.75" hidden="false" customHeight="true" outlineLevel="0" collapsed="false">
      <c r="A3" s="4" t="s">
        <v>2</v>
      </c>
      <c r="B3" s="4"/>
      <c r="C3" s="4"/>
      <c r="D3" s="4"/>
      <c r="E3" s="4"/>
      <c r="F3" s="5" t="s">
        <v>209</v>
      </c>
      <c r="G3" s="5"/>
    </row>
    <row r="4" customFormat="false" ht="12.75" hidden="false" customHeight="true" outlineLevel="0" collapsed="false">
      <c r="A4" s="4" t="s">
        <v>4</v>
      </c>
      <c r="B4" s="4"/>
      <c r="C4" s="4"/>
      <c r="D4" s="4"/>
      <c r="E4" s="4"/>
      <c r="F4" s="5"/>
      <c r="G4" s="5"/>
    </row>
    <row r="5" customFormat="false" ht="12.75" hidden="false" customHeight="true" outlineLevel="0" collapsed="false">
      <c r="A5" s="4" t="s">
        <v>5</v>
      </c>
      <c r="B5" s="4"/>
      <c r="C5" s="4"/>
      <c r="D5" s="4"/>
      <c r="E5" s="4"/>
      <c r="F5" s="4"/>
      <c r="G5" s="4"/>
    </row>
    <row r="6" customFormat="false" ht="15" hidden="false" customHeight="true" outlineLevel="0" collapsed="false">
      <c r="A6" s="13" t="s">
        <v>6</v>
      </c>
      <c r="B6" s="13"/>
      <c r="C6" s="13"/>
      <c r="D6" s="13"/>
      <c r="E6" s="13"/>
      <c r="F6" s="13"/>
      <c r="G6" s="13"/>
    </row>
    <row r="7" customFormat="false" ht="12.75" hidden="false" customHeight="true" outlineLevel="0" collapsed="false">
      <c r="A7" s="7" t="s">
        <v>7</v>
      </c>
      <c r="B7" s="4" t="s">
        <v>8</v>
      </c>
      <c r="C7" s="4"/>
      <c r="D7" s="4"/>
      <c r="E7" s="4"/>
      <c r="F7" s="134"/>
      <c r="G7" s="134"/>
    </row>
    <row r="8" customFormat="false" ht="12.75" hidden="false" customHeight="true" outlineLevel="0" collapsed="false">
      <c r="A8" s="7" t="s">
        <v>9</v>
      </c>
      <c r="B8" s="4" t="s">
        <v>10</v>
      </c>
      <c r="C8" s="4"/>
      <c r="D8" s="4"/>
      <c r="E8" s="4"/>
      <c r="F8" s="5" t="s">
        <v>11</v>
      </c>
      <c r="G8" s="5"/>
    </row>
    <row r="9" customFormat="false" ht="12.75" hidden="false" customHeight="true" outlineLevel="0" collapsed="false">
      <c r="A9" s="7" t="s">
        <v>12</v>
      </c>
      <c r="B9" s="4" t="s">
        <v>13</v>
      </c>
      <c r="C9" s="4"/>
      <c r="D9" s="4"/>
      <c r="E9" s="4"/>
      <c r="F9" s="5" t="s">
        <v>14</v>
      </c>
      <c r="G9" s="5"/>
      <c r="H9" s="1"/>
    </row>
    <row r="10" customFormat="false" ht="13.5" hidden="false" customHeight="true" outlineLevel="0" collapsed="false">
      <c r="A10" s="7" t="s">
        <v>15</v>
      </c>
      <c r="B10" s="4" t="s">
        <v>16</v>
      </c>
      <c r="C10" s="4"/>
      <c r="D10" s="4"/>
      <c r="E10" s="4"/>
      <c r="F10" s="5" t="n">
        <v>12</v>
      </c>
      <c r="G10" s="5"/>
    </row>
    <row r="11" customFormat="false" ht="13.5" hidden="false" customHeight="true" outlineLevel="0" collapsed="false">
      <c r="A11" s="93"/>
      <c r="B11" s="93"/>
      <c r="C11" s="93"/>
      <c r="D11" s="93"/>
      <c r="E11" s="93"/>
      <c r="F11" s="93"/>
      <c r="G11" s="93"/>
    </row>
    <row r="12" customFormat="false" ht="18" hidden="false" customHeight="true" outlineLevel="0" collapsed="false">
      <c r="A12" s="135" t="s">
        <v>210</v>
      </c>
      <c r="B12" s="135"/>
      <c r="C12" s="135"/>
      <c r="D12" s="135"/>
      <c r="E12" s="135"/>
      <c r="F12" s="135"/>
      <c r="G12" s="135"/>
    </row>
    <row r="13" customFormat="false" ht="51" hidden="false" customHeight="true" outlineLevel="0" collapsed="false">
      <c r="A13" s="136"/>
      <c r="B13" s="7" t="s">
        <v>211</v>
      </c>
      <c r="C13" s="7" t="s">
        <v>212</v>
      </c>
      <c r="D13" s="7" t="s">
        <v>213</v>
      </c>
      <c r="E13" s="7" t="s">
        <v>214</v>
      </c>
      <c r="F13" s="7" t="s">
        <v>215</v>
      </c>
      <c r="G13" s="7" t="s">
        <v>216</v>
      </c>
    </row>
    <row r="14" customFormat="false" ht="12.75" hidden="false" customHeight="true" outlineLevel="0" collapsed="false">
      <c r="A14" s="96" t="s">
        <v>217</v>
      </c>
      <c r="B14" s="102" t="s">
        <v>218</v>
      </c>
      <c r="C14" s="109" t="n">
        <f aca="false">'VIGILANTE DIURNO'!J158/2</f>
        <v>6158.68833333333</v>
      </c>
      <c r="D14" s="96" t="n">
        <v>2</v>
      </c>
      <c r="E14" s="109" t="n">
        <f aca="false">C14*D14</f>
        <v>12317.3766666667</v>
      </c>
      <c r="F14" s="96" t="n">
        <v>1</v>
      </c>
      <c r="G14" s="109" t="n">
        <f aca="false">PRODUCT(E14:F14)</f>
        <v>12317.3766666667</v>
      </c>
    </row>
    <row r="15" customFormat="false" ht="12.75" hidden="false" customHeight="true" outlineLevel="0" collapsed="false">
      <c r="A15" s="114" t="s">
        <v>219</v>
      </c>
      <c r="B15" s="102" t="s">
        <v>220</v>
      </c>
      <c r="C15" s="109" t="n">
        <f aca="false">'VIGILANTE NOTURNO'!J161/2</f>
        <v>7022.53333333333</v>
      </c>
      <c r="D15" s="96" t="n">
        <v>2</v>
      </c>
      <c r="E15" s="109" t="n">
        <f aca="false">C15*D15</f>
        <v>14045.0666666667</v>
      </c>
      <c r="F15" s="96" t="n">
        <v>2</v>
      </c>
      <c r="G15" s="109" t="n">
        <f aca="false">PRODUCT(E15:F15)</f>
        <v>28090.1333333333</v>
      </c>
    </row>
    <row r="16" customFormat="false" ht="13.5" hidden="false" customHeight="true" outlineLevel="0" collapsed="false">
      <c r="A16" s="36" t="s">
        <v>221</v>
      </c>
      <c r="B16" s="36"/>
      <c r="C16" s="36"/>
      <c r="D16" s="36"/>
      <c r="E16" s="36"/>
      <c r="F16" s="36"/>
      <c r="G16" s="137" t="n">
        <f aca="false">SUM(G14+G15)</f>
        <v>40407.51</v>
      </c>
    </row>
    <row r="17" customFormat="false" ht="13.5" hidden="false" customHeight="true" outlineLevel="0" collapsed="false">
      <c r="A17" s="93"/>
      <c r="B17" s="93"/>
      <c r="C17" s="93"/>
      <c r="D17" s="93"/>
      <c r="E17" s="93"/>
      <c r="F17" s="93"/>
      <c r="G17" s="93"/>
    </row>
    <row r="18" customFormat="false" ht="18.75" hidden="false" customHeight="true" outlineLevel="0" collapsed="false">
      <c r="A18" s="135" t="s">
        <v>222</v>
      </c>
      <c r="B18" s="135"/>
      <c r="C18" s="135"/>
      <c r="D18" s="135"/>
      <c r="E18" s="135"/>
      <c r="F18" s="135"/>
      <c r="G18" s="135"/>
    </row>
    <row r="19" customFormat="false" ht="12.75" hidden="false" customHeight="true" outlineLevel="0" collapsed="false">
      <c r="A19" s="96" t="s">
        <v>7</v>
      </c>
      <c r="B19" s="95" t="s">
        <v>223</v>
      </c>
      <c r="C19" s="95"/>
      <c r="D19" s="95"/>
      <c r="E19" s="95"/>
      <c r="F19" s="95"/>
      <c r="G19" s="138" t="n">
        <f aca="false">G16</f>
        <v>40407.51</v>
      </c>
    </row>
    <row r="20" customFormat="false" ht="13.5" hidden="false" customHeight="true" outlineLevel="0" collapsed="false">
      <c r="A20" s="96" t="s">
        <v>9</v>
      </c>
      <c r="B20" s="95" t="s">
        <v>224</v>
      </c>
      <c r="C20" s="95"/>
      <c r="D20" s="95"/>
      <c r="E20" s="95"/>
      <c r="F20" s="95"/>
      <c r="G20" s="139" t="n">
        <v>12</v>
      </c>
    </row>
    <row r="21" customFormat="false" ht="13.5" hidden="false" customHeight="true" outlineLevel="0" collapsed="false">
      <c r="A21" s="96" t="s">
        <v>12</v>
      </c>
      <c r="B21" s="42" t="s">
        <v>225</v>
      </c>
      <c r="C21" s="42"/>
      <c r="D21" s="42"/>
      <c r="E21" s="42"/>
      <c r="F21" s="42"/>
      <c r="G21" s="140" t="n">
        <f aca="false">G16*12</f>
        <v>484890.12</v>
      </c>
    </row>
    <row r="22" customFormat="false" ht="12.75" hidden="false" customHeight="true" outlineLevel="0" collapsed="false"/>
    <row r="23" customFormat="false" ht="12.75" hidden="false" customHeight="true" outlineLevel="0" collapsed="false"/>
    <row r="24" customFormat="false" ht="12.75" hidden="false" customHeight="true" outlineLevel="0" collapsed="false"/>
    <row r="25" customFormat="false" ht="12.75" hidden="false" customHeight="true" outlineLevel="0" collapsed="false"/>
    <row r="26" customFormat="false" ht="12.75" hidden="false" customHeight="true" outlineLevel="0" collapsed="false"/>
    <row r="27" customFormat="false" ht="12.75" hidden="false" customHeight="true" outlineLevel="0" collapsed="false"/>
    <row r="28" customFormat="false" ht="12.75" hidden="false" customHeight="true" outlineLevel="0" collapsed="false"/>
    <row r="29" customFormat="false" ht="12.75" hidden="false" customHeight="true" outlineLevel="0" collapsed="false"/>
    <row r="30" customFormat="false" ht="12.75" hidden="false" customHeight="true" outlineLevel="0" collapsed="false"/>
    <row r="31" customFormat="false" ht="12.75" hidden="false" customHeight="true" outlineLevel="0" collapsed="false"/>
    <row r="32" customFormat="false" ht="12.75" hidden="false" customHeight="true" outlineLevel="0" collapsed="false"/>
    <row r="33" customFormat="false" ht="12.75" hidden="false" customHeight="true" outlineLevel="0" collapsed="false"/>
    <row r="34" customFormat="false" ht="12.75" hidden="false" customHeight="true" outlineLevel="0" collapsed="false"/>
    <row r="35" customFormat="false" ht="12.75" hidden="false" customHeight="true" outlineLevel="0" collapsed="false"/>
    <row r="36" customFormat="false" ht="12.75" hidden="false" customHeight="true" outlineLevel="0" collapsed="false"/>
    <row r="37" customFormat="false" ht="12.75" hidden="false" customHeight="true" outlineLevel="0" collapsed="false"/>
    <row r="38" customFormat="false" ht="12.75" hidden="false" customHeight="true" outlineLevel="0" collapsed="false"/>
    <row r="39" customFormat="false" ht="12.75" hidden="false" customHeight="true" outlineLevel="0" collapsed="false"/>
    <row r="40" customFormat="false" ht="12.75" hidden="false" customHeight="true" outlineLevel="0" collapsed="false"/>
    <row r="41" customFormat="false" ht="12.75" hidden="false" customHeight="true" outlineLevel="0" collapsed="false"/>
    <row r="42" customFormat="false" ht="12.75" hidden="false" customHeight="true" outlineLevel="0" collapsed="false"/>
    <row r="43" customFormat="false" ht="12.75" hidden="false" customHeight="true" outlineLevel="0" collapsed="false"/>
    <row r="44" customFormat="false" ht="12.75" hidden="false" customHeight="true" outlineLevel="0" collapsed="false"/>
    <row r="45" customFormat="false" ht="12.75" hidden="false" customHeight="true" outlineLevel="0" collapsed="false"/>
    <row r="46" customFormat="false" ht="12.75" hidden="false" customHeight="true" outlineLevel="0" collapsed="false"/>
    <row r="47" customFormat="false" ht="12.75" hidden="false" customHeight="true" outlineLevel="0" collapsed="false"/>
    <row r="48" customFormat="false" ht="12.75" hidden="false" customHeight="true" outlineLevel="0" collapsed="false"/>
    <row r="49" customFormat="false" ht="12.75" hidden="false" customHeight="true" outlineLevel="0" collapsed="false"/>
    <row r="50" customFormat="false" ht="12.75" hidden="false" customHeight="true" outlineLevel="0" collapsed="false"/>
    <row r="51" customFormat="false" ht="12.75" hidden="false" customHeight="true" outlineLevel="0" collapsed="false"/>
    <row r="52" customFormat="false" ht="12.75" hidden="false" customHeight="true" outlineLevel="0" collapsed="false"/>
    <row r="53" customFormat="false" ht="12.75" hidden="false" customHeight="true" outlineLevel="0" collapsed="false"/>
    <row r="54" customFormat="false" ht="12.75" hidden="false" customHeight="true" outlineLevel="0" collapsed="false"/>
    <row r="55" customFormat="false" ht="12.75" hidden="false" customHeight="true" outlineLevel="0" collapsed="false"/>
    <row r="56" customFormat="false" ht="12.75" hidden="false" customHeight="true" outlineLevel="0" collapsed="false"/>
    <row r="57" customFormat="false" ht="12.75" hidden="false" customHeight="true" outlineLevel="0" collapsed="false"/>
    <row r="58" customFormat="false" ht="12.75" hidden="false" customHeight="true" outlineLevel="0" collapsed="false"/>
    <row r="59" customFormat="false" ht="12.75" hidden="false" customHeight="true" outlineLevel="0" collapsed="false"/>
    <row r="60" customFormat="false" ht="12.75" hidden="false" customHeight="true" outlineLevel="0" collapsed="false"/>
    <row r="61" customFormat="false" ht="12.75" hidden="false" customHeight="true" outlineLevel="0" collapsed="false"/>
    <row r="62" customFormat="false" ht="12.75" hidden="false" customHeight="true" outlineLevel="0" collapsed="false"/>
    <row r="63" customFormat="false" ht="12.75" hidden="false" customHeight="true" outlineLevel="0" collapsed="false"/>
    <row r="64" customFormat="false" ht="12.75" hidden="false" customHeight="true" outlineLevel="0" collapsed="false"/>
    <row r="65" customFormat="false" ht="12.75" hidden="false" customHeight="true" outlineLevel="0" collapsed="false"/>
    <row r="66" customFormat="false" ht="12.75" hidden="false" customHeight="true" outlineLevel="0" collapsed="false"/>
    <row r="67" customFormat="false" ht="12.75" hidden="false" customHeight="true" outlineLevel="0" collapsed="false"/>
    <row r="68" customFormat="false" ht="12.75" hidden="false" customHeight="true" outlineLevel="0" collapsed="false"/>
    <row r="69" customFormat="false" ht="12.75" hidden="false" customHeight="true" outlineLevel="0" collapsed="false"/>
    <row r="70" customFormat="false" ht="12.75" hidden="false" customHeight="true" outlineLevel="0" collapsed="false"/>
    <row r="71" customFormat="false" ht="12.75" hidden="false" customHeight="true" outlineLevel="0" collapsed="false"/>
    <row r="72" customFormat="false" ht="12.75" hidden="false" customHeight="true" outlineLevel="0" collapsed="false"/>
    <row r="73" customFormat="false" ht="12.75" hidden="false" customHeight="true" outlineLevel="0" collapsed="false"/>
    <row r="74" customFormat="false" ht="12.75" hidden="false" customHeight="true" outlineLevel="0" collapsed="false"/>
    <row r="75" customFormat="false" ht="12.75" hidden="false" customHeight="true" outlineLevel="0" collapsed="false"/>
    <row r="76" customFormat="false" ht="12.75" hidden="false" customHeight="true" outlineLevel="0" collapsed="false"/>
    <row r="77" customFormat="false" ht="12.75" hidden="false" customHeight="true" outlineLevel="0" collapsed="false"/>
    <row r="78" customFormat="false" ht="12.75" hidden="false" customHeight="true" outlineLevel="0" collapsed="false"/>
    <row r="79" customFormat="false" ht="12.75" hidden="false" customHeight="true" outlineLevel="0" collapsed="false"/>
    <row r="80" customFormat="false" ht="12.75" hidden="false" customHeight="true" outlineLevel="0" collapsed="false"/>
    <row r="81" customFormat="false" ht="12.75" hidden="false" customHeight="true" outlineLevel="0" collapsed="false"/>
    <row r="82" customFormat="false" ht="12.75" hidden="false" customHeight="true" outlineLevel="0" collapsed="false"/>
    <row r="83" customFormat="false" ht="12.75" hidden="false" customHeight="true" outlineLevel="0" collapsed="false"/>
    <row r="84" customFormat="false" ht="12.75" hidden="false" customHeight="true" outlineLevel="0" collapsed="false"/>
    <row r="85" customFormat="false" ht="12.75" hidden="false" customHeight="true" outlineLevel="0" collapsed="false"/>
    <row r="86" customFormat="false" ht="12.75" hidden="false" customHeight="true" outlineLevel="0" collapsed="false"/>
    <row r="87" customFormat="false" ht="12.75" hidden="false" customHeight="true" outlineLevel="0" collapsed="false"/>
    <row r="88" customFormat="false" ht="12.75" hidden="false" customHeight="true" outlineLevel="0" collapsed="false"/>
    <row r="89" customFormat="false" ht="12.75" hidden="false" customHeight="true" outlineLevel="0" collapsed="false"/>
    <row r="90" customFormat="false" ht="12.75" hidden="false" customHeight="true" outlineLevel="0" collapsed="false"/>
    <row r="91" customFormat="false" ht="12.75" hidden="false" customHeight="true" outlineLevel="0" collapsed="false"/>
    <row r="92" customFormat="false" ht="12.75" hidden="false" customHeight="true" outlineLevel="0" collapsed="false"/>
    <row r="93" customFormat="false" ht="12.75" hidden="false" customHeight="true" outlineLevel="0" collapsed="false"/>
    <row r="94" customFormat="false" ht="12.75" hidden="false" customHeight="true" outlineLevel="0" collapsed="false"/>
    <row r="95" customFormat="false" ht="12.75" hidden="false" customHeight="true" outlineLevel="0" collapsed="false"/>
    <row r="96" customFormat="false" ht="12.75" hidden="false" customHeight="true" outlineLevel="0" collapsed="false"/>
    <row r="97" customFormat="false" ht="12.75" hidden="false" customHeight="true" outlineLevel="0" collapsed="false"/>
    <row r="98" customFormat="false" ht="12.75" hidden="false" customHeight="true" outlineLevel="0" collapsed="false"/>
    <row r="99" customFormat="false" ht="12.75" hidden="false" customHeight="true" outlineLevel="0" collapsed="false"/>
    <row r="100" customFormat="false" ht="12.75" hidden="false" customHeight="true" outlineLevel="0" collapsed="false"/>
    <row r="101" customFormat="false" ht="12.75" hidden="false" customHeight="true" outlineLevel="0" collapsed="false"/>
    <row r="102" customFormat="false" ht="12.75" hidden="false" customHeight="true" outlineLevel="0" collapsed="false"/>
    <row r="103" customFormat="false" ht="12.75" hidden="false" customHeight="true" outlineLevel="0" collapsed="false"/>
    <row r="104" customFormat="false" ht="12.75" hidden="false" customHeight="true" outlineLevel="0" collapsed="false"/>
    <row r="105" customFormat="false" ht="12.75" hidden="false" customHeight="true" outlineLevel="0" collapsed="false"/>
    <row r="106" customFormat="false" ht="12.75" hidden="false" customHeight="true" outlineLevel="0" collapsed="false"/>
    <row r="107" customFormat="false" ht="12.75" hidden="false" customHeight="true" outlineLevel="0" collapsed="false"/>
    <row r="108" customFormat="false" ht="12.75" hidden="false" customHeight="true" outlineLevel="0" collapsed="false"/>
    <row r="109" customFormat="false" ht="12.75" hidden="false" customHeight="true" outlineLevel="0" collapsed="false"/>
    <row r="110" customFormat="false" ht="12.75" hidden="false" customHeight="true" outlineLevel="0" collapsed="false"/>
    <row r="111" customFormat="false" ht="12.75" hidden="false" customHeight="true" outlineLevel="0" collapsed="false"/>
    <row r="112" customFormat="false" ht="12.75" hidden="false" customHeight="true" outlineLevel="0" collapsed="false"/>
    <row r="113" customFormat="false" ht="12.75" hidden="false" customHeight="true" outlineLevel="0" collapsed="false"/>
    <row r="114" customFormat="false" ht="12.75" hidden="false" customHeight="true" outlineLevel="0" collapsed="false"/>
    <row r="115" customFormat="false" ht="12.75" hidden="false" customHeight="true" outlineLevel="0" collapsed="false"/>
    <row r="116" customFormat="false" ht="12.75" hidden="false" customHeight="true" outlineLevel="0" collapsed="false"/>
    <row r="117" customFormat="false" ht="12.75" hidden="false" customHeight="true" outlineLevel="0" collapsed="false"/>
    <row r="118" customFormat="false" ht="12.75" hidden="false" customHeight="true" outlineLevel="0" collapsed="false"/>
    <row r="119" customFormat="false" ht="12.75" hidden="false" customHeight="true" outlineLevel="0" collapsed="false"/>
    <row r="120" customFormat="false" ht="12.75" hidden="false" customHeight="true" outlineLevel="0" collapsed="false"/>
    <row r="121" customFormat="false" ht="12.75" hidden="false" customHeight="true" outlineLevel="0" collapsed="false"/>
    <row r="122" customFormat="false" ht="12.75" hidden="false" customHeight="true" outlineLevel="0" collapsed="false"/>
    <row r="123" customFormat="false" ht="12.75" hidden="false" customHeight="true" outlineLevel="0" collapsed="false"/>
    <row r="124" customFormat="false" ht="12.75" hidden="false" customHeight="true" outlineLevel="0" collapsed="false"/>
    <row r="125" customFormat="false" ht="12.75" hidden="false" customHeight="true" outlineLevel="0" collapsed="false"/>
    <row r="126" customFormat="false" ht="12.75" hidden="false" customHeight="true" outlineLevel="0" collapsed="false"/>
    <row r="127" customFormat="false" ht="12.75" hidden="false" customHeight="true" outlineLevel="0" collapsed="false"/>
    <row r="128" customFormat="false" ht="12.75" hidden="false" customHeight="true" outlineLevel="0" collapsed="false"/>
    <row r="129" customFormat="false" ht="12.75" hidden="false" customHeight="true" outlineLevel="0" collapsed="false"/>
    <row r="130" customFormat="false" ht="12.75" hidden="false" customHeight="true" outlineLevel="0" collapsed="false"/>
    <row r="131" customFormat="false" ht="12.75" hidden="false" customHeight="true" outlineLevel="0" collapsed="false"/>
    <row r="132" customFormat="false" ht="12.75" hidden="false" customHeight="true" outlineLevel="0" collapsed="false"/>
    <row r="133" customFormat="false" ht="12.75" hidden="false" customHeight="true" outlineLevel="0" collapsed="false"/>
    <row r="134" customFormat="false" ht="12.75" hidden="false" customHeight="true" outlineLevel="0" collapsed="false"/>
    <row r="135" customFormat="false" ht="12.75" hidden="false" customHeight="true" outlineLevel="0" collapsed="false"/>
    <row r="136" customFormat="false" ht="12.75" hidden="false" customHeight="true" outlineLevel="0" collapsed="false"/>
    <row r="137" customFormat="false" ht="12.75" hidden="false" customHeight="true" outlineLevel="0" collapsed="false"/>
    <row r="138" customFormat="false" ht="12.75" hidden="false" customHeight="true" outlineLevel="0" collapsed="false"/>
    <row r="139" customFormat="false" ht="12.75" hidden="false" customHeight="true" outlineLevel="0" collapsed="false"/>
    <row r="140" customFormat="false" ht="12.75" hidden="false" customHeight="true" outlineLevel="0" collapsed="false"/>
    <row r="141" customFormat="false" ht="12.75" hidden="false" customHeight="true" outlineLevel="0" collapsed="false"/>
    <row r="142" customFormat="false" ht="12.75" hidden="false" customHeight="true" outlineLevel="0" collapsed="false"/>
    <row r="143" customFormat="false" ht="12.75" hidden="false" customHeight="true" outlineLevel="0" collapsed="false"/>
    <row r="144" customFormat="false" ht="12.75" hidden="false" customHeight="true" outlineLevel="0" collapsed="false"/>
    <row r="145" customFormat="false" ht="12.75" hidden="false" customHeight="true" outlineLevel="0" collapsed="false"/>
    <row r="146" customFormat="false" ht="12.75" hidden="false" customHeight="true" outlineLevel="0" collapsed="false"/>
    <row r="147" customFormat="false" ht="12.75" hidden="false" customHeight="true" outlineLevel="0" collapsed="false"/>
    <row r="148" customFormat="false" ht="12.75" hidden="false" customHeight="true" outlineLevel="0" collapsed="false"/>
    <row r="149" customFormat="false" ht="12.75" hidden="false" customHeight="true" outlineLevel="0" collapsed="false"/>
    <row r="150" customFormat="false" ht="12.75" hidden="false" customHeight="true" outlineLevel="0" collapsed="false"/>
    <row r="151" customFormat="false" ht="12.75" hidden="false" customHeight="true" outlineLevel="0" collapsed="false"/>
    <row r="152" customFormat="false" ht="12.75" hidden="false" customHeight="true" outlineLevel="0" collapsed="false"/>
    <row r="153" customFormat="false" ht="12.75" hidden="false" customHeight="true" outlineLevel="0" collapsed="false"/>
    <row r="154" customFormat="false" ht="12.75" hidden="false" customHeight="true" outlineLevel="0" collapsed="false"/>
    <row r="155" customFormat="false" ht="12.75" hidden="false" customHeight="true" outlineLevel="0" collapsed="false"/>
    <row r="156" customFormat="false" ht="12.75" hidden="false" customHeight="true" outlineLevel="0" collapsed="false"/>
    <row r="157" customFormat="false" ht="12.75" hidden="false" customHeight="true" outlineLevel="0" collapsed="false"/>
    <row r="158" customFormat="false" ht="12.75" hidden="false" customHeight="true" outlineLevel="0" collapsed="false"/>
    <row r="159" customFormat="false" ht="12.75" hidden="false" customHeight="true" outlineLevel="0" collapsed="false"/>
    <row r="160" customFormat="false" ht="12.75" hidden="false" customHeight="true" outlineLevel="0" collapsed="false"/>
    <row r="161" customFormat="false" ht="12.75" hidden="false" customHeight="true" outlineLevel="0" collapsed="false"/>
    <row r="162" customFormat="false" ht="12.75" hidden="false" customHeight="true" outlineLevel="0" collapsed="false"/>
    <row r="163" customFormat="false" ht="12.75" hidden="false" customHeight="true" outlineLevel="0" collapsed="false"/>
    <row r="164" customFormat="false" ht="12.75" hidden="false" customHeight="true" outlineLevel="0" collapsed="false"/>
    <row r="165" customFormat="false" ht="12.75" hidden="false" customHeight="true" outlineLevel="0" collapsed="false"/>
    <row r="166" customFormat="false" ht="12.75" hidden="false" customHeight="true" outlineLevel="0" collapsed="false"/>
    <row r="167" customFormat="false" ht="12.75" hidden="false" customHeight="true" outlineLevel="0" collapsed="false"/>
    <row r="168" customFormat="false" ht="12.75" hidden="false" customHeight="true" outlineLevel="0" collapsed="false"/>
    <row r="169" customFormat="false" ht="12.75" hidden="false" customHeight="true" outlineLevel="0" collapsed="false"/>
    <row r="170" customFormat="false" ht="12.75" hidden="false" customHeight="true" outlineLevel="0" collapsed="false"/>
    <row r="171" customFormat="false" ht="12.75" hidden="false" customHeight="true" outlineLevel="0" collapsed="false"/>
    <row r="172" customFormat="false" ht="12.75" hidden="false" customHeight="true" outlineLevel="0" collapsed="false"/>
    <row r="173" customFormat="false" ht="12.75" hidden="false" customHeight="true" outlineLevel="0" collapsed="false"/>
    <row r="174" customFormat="false" ht="12.75" hidden="false" customHeight="true" outlineLevel="0" collapsed="false"/>
    <row r="175" customFormat="false" ht="12.75" hidden="false" customHeight="true" outlineLevel="0" collapsed="false"/>
    <row r="176" customFormat="false" ht="12.75" hidden="false" customHeight="true" outlineLevel="0" collapsed="false"/>
    <row r="177" customFormat="false" ht="12.75" hidden="false" customHeight="true" outlineLevel="0" collapsed="false"/>
    <row r="178" customFormat="false" ht="12.75" hidden="false" customHeight="true" outlineLevel="0" collapsed="false"/>
    <row r="179" customFormat="false" ht="12.75" hidden="false" customHeight="true" outlineLevel="0" collapsed="false"/>
    <row r="180" customFormat="false" ht="12.75" hidden="false" customHeight="true" outlineLevel="0" collapsed="false"/>
    <row r="181" customFormat="false" ht="12.75" hidden="false" customHeight="true" outlineLevel="0" collapsed="false"/>
    <row r="182" customFormat="false" ht="12.75" hidden="false" customHeight="true" outlineLevel="0" collapsed="false"/>
    <row r="183" customFormat="false" ht="12.75" hidden="false" customHeight="true" outlineLevel="0" collapsed="false"/>
    <row r="184" customFormat="false" ht="12.75" hidden="false" customHeight="true" outlineLevel="0" collapsed="false"/>
    <row r="185" customFormat="false" ht="12.75" hidden="false" customHeight="true" outlineLevel="0" collapsed="false"/>
    <row r="186" customFormat="false" ht="12.75" hidden="false" customHeight="true" outlineLevel="0" collapsed="false"/>
    <row r="187" customFormat="false" ht="12.75" hidden="false" customHeight="true" outlineLevel="0" collapsed="false"/>
    <row r="188" customFormat="false" ht="12.75" hidden="false" customHeight="true" outlineLevel="0" collapsed="false"/>
    <row r="189" customFormat="false" ht="12.75" hidden="false" customHeight="true" outlineLevel="0" collapsed="false"/>
    <row r="190" customFormat="false" ht="12.75" hidden="false" customHeight="true" outlineLevel="0" collapsed="false"/>
    <row r="191" customFormat="false" ht="12.75" hidden="false" customHeight="true" outlineLevel="0" collapsed="false"/>
    <row r="192" customFormat="false" ht="12.75" hidden="false" customHeight="true" outlineLevel="0" collapsed="false"/>
    <row r="193" customFormat="false" ht="12.75" hidden="false" customHeight="true" outlineLevel="0" collapsed="false"/>
    <row r="194" customFormat="false" ht="12.75" hidden="false" customHeight="true" outlineLevel="0" collapsed="false"/>
    <row r="195" customFormat="false" ht="12.75" hidden="false" customHeight="true" outlineLevel="0" collapsed="false"/>
    <row r="196" customFormat="false" ht="12.75" hidden="false" customHeight="true" outlineLevel="0" collapsed="false"/>
    <row r="197" customFormat="false" ht="12.75" hidden="false" customHeight="true" outlineLevel="0" collapsed="false"/>
    <row r="198" customFormat="false" ht="12.75" hidden="false" customHeight="true" outlineLevel="0" collapsed="false"/>
    <row r="199" customFormat="false" ht="12.75" hidden="false" customHeight="true" outlineLevel="0" collapsed="false"/>
    <row r="200" customFormat="false" ht="12.75" hidden="false" customHeight="true" outlineLevel="0" collapsed="false"/>
    <row r="201" customFormat="false" ht="12.75" hidden="false" customHeight="true" outlineLevel="0" collapsed="false"/>
    <row r="202" customFormat="false" ht="12.75" hidden="false" customHeight="true" outlineLevel="0" collapsed="false"/>
    <row r="203" customFormat="false" ht="12.75" hidden="false" customHeight="true" outlineLevel="0" collapsed="false"/>
    <row r="204" customFormat="false" ht="12.75" hidden="false" customHeight="true" outlineLevel="0" collapsed="false"/>
    <row r="205" customFormat="false" ht="12.75" hidden="false" customHeight="true" outlineLevel="0" collapsed="false"/>
    <row r="206" customFormat="false" ht="12.75" hidden="false" customHeight="true" outlineLevel="0" collapsed="false"/>
    <row r="207" customFormat="false" ht="12.75" hidden="false" customHeight="true" outlineLevel="0" collapsed="false"/>
    <row r="208" customFormat="false" ht="12.75" hidden="false" customHeight="true" outlineLevel="0" collapsed="false"/>
    <row r="209" customFormat="false" ht="12.75" hidden="false" customHeight="true" outlineLevel="0" collapsed="false"/>
    <row r="210" customFormat="false" ht="12.75" hidden="false" customHeight="true" outlineLevel="0" collapsed="false"/>
    <row r="211" customFormat="false" ht="12.75" hidden="false" customHeight="true" outlineLevel="0" collapsed="false"/>
    <row r="212" customFormat="false" ht="12.75" hidden="false" customHeight="true" outlineLevel="0" collapsed="false"/>
    <row r="213" customFormat="false" ht="12.75" hidden="false" customHeight="true" outlineLevel="0" collapsed="false"/>
    <row r="214" customFormat="false" ht="12.75" hidden="false" customHeight="true" outlineLevel="0" collapsed="false"/>
    <row r="215" customFormat="false" ht="12.75" hidden="false" customHeight="true" outlineLevel="0" collapsed="false"/>
    <row r="216" customFormat="false" ht="12.75" hidden="false" customHeight="true" outlineLevel="0" collapsed="false"/>
    <row r="217" customFormat="false" ht="12.75" hidden="false" customHeight="true" outlineLevel="0" collapsed="false"/>
    <row r="218" customFormat="false" ht="12.75" hidden="false" customHeight="true" outlineLevel="0" collapsed="false"/>
    <row r="219" customFormat="false" ht="12.75" hidden="false" customHeight="true" outlineLevel="0" collapsed="false"/>
    <row r="220" customFormat="false" ht="12.75" hidden="false" customHeight="true" outlineLevel="0" collapsed="false"/>
    <row r="221" customFormat="false" ht="12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  <row r="972" customFormat="false" ht="15.75" hidden="false" customHeight="true" outlineLevel="0" collapsed="false"/>
    <row r="973" customFormat="false" ht="15.75" hidden="false" customHeight="true" outlineLevel="0" collapsed="false"/>
    <row r="974" customFormat="false" ht="15.75" hidden="false" customHeight="true" outlineLevel="0" collapsed="false"/>
    <row r="975" customFormat="false" ht="15.75" hidden="false" customHeight="true" outlineLevel="0" collapsed="false"/>
    <row r="976" customFormat="false" ht="15.75" hidden="false" customHeight="true" outlineLevel="0" collapsed="false"/>
    <row r="977" customFormat="false" ht="15.75" hidden="false" customHeight="true" outlineLevel="0" collapsed="false"/>
    <row r="978" customFormat="false" ht="15.75" hidden="false" customHeight="true" outlineLevel="0" collapsed="false"/>
    <row r="979" customFormat="false" ht="15.75" hidden="false" customHeight="true" outlineLevel="0" collapsed="false"/>
    <row r="980" customFormat="false" ht="15.75" hidden="false" customHeight="true" outlineLevel="0" collapsed="false"/>
    <row r="981" customFormat="false" ht="15.75" hidden="false" customHeight="true" outlineLevel="0" collapsed="false"/>
    <row r="982" customFormat="false" ht="15.75" hidden="false" customHeight="true" outlineLevel="0" collapsed="false"/>
    <row r="983" customFormat="false" ht="15.75" hidden="false" customHeight="true" outlineLevel="0" collapsed="false"/>
    <row r="984" customFormat="false" ht="15.75" hidden="false" customHeight="true" outlineLevel="0" collapsed="false"/>
    <row r="985" customFormat="false" ht="15.75" hidden="false" customHeight="true" outlineLevel="0" collapsed="false"/>
    <row r="986" customFormat="false" ht="15.75" hidden="false" customHeight="true" outlineLevel="0" collapsed="false"/>
    <row r="987" customFormat="false" ht="15.75" hidden="false" customHeight="true" outlineLevel="0" collapsed="false"/>
    <row r="988" customFormat="false" ht="15.75" hidden="false" customHeight="true" outlineLevel="0" collapsed="false"/>
    <row r="989" customFormat="false" ht="15.75" hidden="false" customHeight="true" outlineLevel="0" collapsed="false"/>
    <row r="990" customFormat="false" ht="15.75" hidden="false" customHeight="true" outlineLevel="0" collapsed="false"/>
    <row r="991" customFormat="false" ht="15.75" hidden="false" customHeight="true" outlineLevel="0" collapsed="false"/>
    <row r="992" customFormat="false" ht="15.75" hidden="false" customHeight="true" outlineLevel="0" collapsed="false"/>
    <row r="993" customFormat="false" ht="15.75" hidden="false" customHeight="true" outlineLevel="0" collapsed="false"/>
    <row r="994" customFormat="false" ht="15.75" hidden="false" customHeight="true" outlineLevel="0" collapsed="false"/>
    <row r="995" customFormat="false" ht="15.75" hidden="false" customHeight="true" outlineLevel="0" collapsed="false"/>
    <row r="996" customFormat="false" ht="15.75" hidden="false" customHeight="true" outlineLevel="0" collapsed="false"/>
    <row r="997" customFormat="false" ht="15.75" hidden="false" customHeight="true" outlineLevel="0" collapsed="false"/>
    <row r="998" customFormat="false" ht="15.75" hidden="false" customHeight="true" outlineLevel="0" collapsed="false"/>
    <row r="999" customFormat="false" ht="15.75" hidden="false" customHeight="true" outlineLevel="0" collapsed="false"/>
    <row r="1000" customFormat="false" ht="15.75" hidden="false" customHeight="true" outlineLevel="0" collapsed="false"/>
  </sheetData>
  <mergeCells count="24">
    <mergeCell ref="A1:G1"/>
    <mergeCell ref="A2:G2"/>
    <mergeCell ref="A3:E3"/>
    <mergeCell ref="F3:G3"/>
    <mergeCell ref="A4:E4"/>
    <mergeCell ref="F4:G4"/>
    <mergeCell ref="A5:G5"/>
    <mergeCell ref="A6:G6"/>
    <mergeCell ref="B7:E7"/>
    <mergeCell ref="F7:G7"/>
    <mergeCell ref="B8:E8"/>
    <mergeCell ref="F8:G8"/>
    <mergeCell ref="B9:E9"/>
    <mergeCell ref="F9:G9"/>
    <mergeCell ref="B10:E10"/>
    <mergeCell ref="F10:G10"/>
    <mergeCell ref="A11:G11"/>
    <mergeCell ref="A12:G12"/>
    <mergeCell ref="A16:F16"/>
    <mergeCell ref="A17:G17"/>
    <mergeCell ref="A18:G18"/>
    <mergeCell ref="B19:F19"/>
    <mergeCell ref="B20:F20"/>
    <mergeCell ref="B21:F2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LibreOffice/5.0.5.2$Windows_X86_64 LibreOffice_project/55b006a02d247b5f7215fc6ea0fde844b30035b3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2022-10-19T12:10:02Z</dcterms:created>
  <dc:creator>DEAP</dc:creator>
  <dc:language>pt-BR</dc:language>
  <cp:lastModifiedBy>Cristina Santana da Silva</cp:lastModifiedBy>
  <cp:lastPrinted>2022-09-08T14:53:40Z</cp:lastPrinted>
  <dcterms:modified xsi:type="dcterms:W3CDTF">2022-10-19T12:10:02Z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