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NUT. PREDIAL" sheetId="1" state="visible" r:id="rId3"/>
    <sheet name="INSUMOS AUX MANUT" sheetId="2" state="visible" r:id="rId4"/>
    <sheet name="RESUMO MANUT" sheetId="3" state="visible" r:id="rId5"/>
  </sheets>
  <definedNames>
    <definedName function="false" hidden="false" localSheetId="2" name="_xlnm.Print_Area" vbProcedure="false">'RESUMO MANUT'!$A$1:$G$22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<sst xmlns="http://schemas.openxmlformats.org/spreadsheetml/2006/main" count="328" uniqueCount="202">
  <si>
    <t xml:space="preserve">AUXILIAR DE MANUTENÇÃO PREDIAL - Regime de Tributação: Lucro Real</t>
  </si>
  <si>
    <r>
      <rPr>
        <b val="true"/>
        <sz val="18"/>
        <color rgb="FF339966"/>
        <rFont val="Arial"/>
        <family val="2"/>
        <charset val="1"/>
      </rPr>
      <t xml:space="preserve"> Pregão IFSul nº </t>
    </r>
    <r>
      <rPr>
        <b val="true"/>
        <sz val="18"/>
        <color rgb="FFFF0000"/>
        <rFont val="Arial"/>
        <family val="2"/>
        <charset val="1"/>
      </rPr>
      <t xml:space="preserve"> </t>
    </r>
    <r>
      <rPr>
        <b val="true"/>
        <sz val="18"/>
        <color rgb="FF339966"/>
        <rFont val="Arial"/>
        <family val="2"/>
        <charset val="1"/>
      </rPr>
      <t xml:space="preserve">–</t>
    </r>
    <r>
      <rPr>
        <b val="true"/>
        <sz val="18"/>
        <color rgb="FFFF0000"/>
        <rFont val="Arial"/>
        <family val="2"/>
        <charset val="1"/>
      </rPr>
      <t xml:space="preserve"> </t>
    </r>
    <r>
      <rPr>
        <b val="true"/>
        <sz val="18"/>
        <color rgb="FF339966"/>
        <rFont val="Arial"/>
        <family val="2"/>
        <charset val="1"/>
      </rPr>
      <t xml:space="preserve">Câmpus Camaquã
PLANILHA DE CUSTOS E FORMAÇÃO DE PREÇOS</t>
    </r>
  </si>
  <si>
    <t xml:space="preserve">Nº do processo:</t>
  </si>
  <si>
    <t xml:space="preserve">Licitação nº: </t>
  </si>
  <si>
    <t xml:space="preserve">Dia: </t>
  </si>
  <si>
    <t xml:space="preserve">DISCRIMINAÇÃO DOS SERVIÇOS (DADOS REFERENTES À CONTRATAÇÃO)</t>
  </si>
  <si>
    <t xml:space="preserve">A</t>
  </si>
  <si>
    <t xml:space="preserve">Data de apresentação da proposta (dia/mês/ano)</t>
  </si>
  <si>
    <t xml:space="preserve">B</t>
  </si>
  <si>
    <t xml:space="preserve">Município/UF</t>
  </si>
  <si>
    <t xml:space="preserve">Camaquã/RS</t>
  </si>
  <si>
    <t xml:space="preserve">C</t>
  </si>
  <si>
    <t xml:space="preserve">Ano do Acordo, Convenção ou Dissídio Coletivo</t>
  </si>
  <si>
    <t xml:space="preserve">RS002380/2026</t>
  </si>
  <si>
    <t xml:space="preserve">D</t>
  </si>
  <si>
    <t xml:space="preserve">Número de meses de execução contratual</t>
  </si>
  <si>
    <t xml:space="preserve">IDENTIFICAÇÃO DO SERVIÇO</t>
  </si>
  <si>
    <r>
      <rPr>
        <b val="true"/>
        <sz val="15"/>
        <color rgb="FF000000"/>
        <rFont val="Arial"/>
        <family val="2"/>
        <charset val="1"/>
      </rPr>
      <t xml:space="preserve">1. MÓDULOS 
</t>
    </r>
    <r>
      <rPr>
        <b val="true"/>
        <sz val="12"/>
        <color rgb="FF000000"/>
        <rFont val="Arial"/>
        <family val="2"/>
        <charset val="1"/>
      </rPr>
      <t xml:space="preserve">Mão de obra
</t>
    </r>
    <r>
      <rPr>
        <b val="true"/>
        <sz val="11"/>
        <color rgb="FF000000"/>
        <rFont val="Arial"/>
        <family val="2"/>
        <charset val="1"/>
      </rPr>
      <t xml:space="preserve">Mão de obra vinculada à execução contratual</t>
    </r>
  </si>
  <si>
    <t xml:space="preserve">Dados para composição dos custos referente à mão de obra</t>
  </si>
  <si>
    <t xml:space="preserve">Tipo de Serviço (mesmo serviço com características distintas)</t>
  </si>
  <si>
    <t xml:space="preserve">Auxiliar de Manutenção Predial</t>
  </si>
  <si>
    <t xml:space="preserve">Classificação Brasileira de Ocupações (CBO)</t>
  </si>
  <si>
    <t xml:space="preserve">5143 - 10</t>
  </si>
  <si>
    <t xml:space="preserve">Salário Normativo da Categoria Profissional - para a jornada de 44 h/sem</t>
  </si>
  <si>
    <t xml:space="preserve">Categoria Profissional (vinculada à execução contratual)</t>
  </si>
  <si>
    <t xml:space="preserve">Auxiliar de manutenção predial</t>
  </si>
  <si>
    <t xml:space="preserve">Data-Base da Categoria (dia/mês/ano)</t>
  </si>
  <si>
    <t xml:space="preserve">Módulo 1: Composição da Remuneração</t>
  </si>
  <si>
    <t xml:space="preserve">Composição da Remuneração </t>
  </si>
  <si>
    <t xml:space="preserve">Percentual
(R$)</t>
  </si>
  <si>
    <t xml:space="preserve">Valor
(R$) </t>
  </si>
  <si>
    <r>
      <rPr>
        <b val="true"/>
        <sz val="10"/>
        <color rgb="FF000000"/>
        <rFont val="Arial"/>
        <family val="2"/>
        <charset val="1"/>
      </rPr>
      <t xml:space="preserve">Salário-Base   </t>
    </r>
    <r>
      <rPr>
        <b val="true"/>
        <sz val="10"/>
        <color rgb="FFFF0000"/>
        <rFont val="Arial"/>
        <family val="2"/>
        <charset val="1"/>
      </rPr>
      <t xml:space="preserve"> (valor para somente 1 auxiliar de manutenção predial - 44h/semanais) </t>
    </r>
  </si>
  <si>
    <t xml:space="preserve">Adicional de Insalubridade</t>
  </si>
  <si>
    <t xml:space="preserve">Total </t>
  </si>
  <si>
    <t xml:space="preserve">Módulo 2 – Encargos e Benefícios Anuais, Mensais e Diários</t>
  </si>
  <si>
    <t xml:space="preserve">Submódulo 2.1 – 13º (décimo terceiro) Salário e Adicional de Férias</t>
  </si>
  <si>
    <t xml:space="preserve">2.1</t>
  </si>
  <si>
    <r>
      <rPr>
        <b val="true"/>
        <sz val="11"/>
        <color rgb="FF000000"/>
        <rFont val="Arial"/>
        <family val="2"/>
        <charset val="1"/>
      </rPr>
      <t xml:space="preserve">13º (décimo terceiro) Salário</t>
    </r>
    <r>
      <rPr>
        <b val="true"/>
        <sz val="11"/>
        <color rgb="FFFF0000"/>
        <rFont val="Arial"/>
        <family val="2"/>
        <charset val="1"/>
      </rPr>
      <t xml:space="preserve"> </t>
    </r>
    <r>
      <rPr>
        <b val="true"/>
        <sz val="11"/>
        <color rgb="FF000000"/>
        <rFont val="Arial"/>
        <family val="2"/>
        <charset val="1"/>
      </rPr>
      <t xml:space="preserve">e Adicional de Férias</t>
    </r>
  </si>
  <si>
    <t xml:space="preserve">Valor (R$)</t>
  </si>
  <si>
    <r>
      <rPr>
        <b val="true"/>
        <sz val="10"/>
        <color rgb="FF000000"/>
        <rFont val="Arial"/>
        <family val="2"/>
        <charset val="1"/>
      </rPr>
      <t xml:space="preserve">13º (décimo terceiro) Salário</t>
    </r>
    <r>
      <rPr>
        <b val="true"/>
        <sz val="11"/>
        <color rgb="FF000000"/>
        <rFont val="Arial"/>
        <family val="2"/>
        <charset val="1"/>
      </rPr>
      <t xml:space="preserve"> </t>
    </r>
    <r>
      <rPr>
        <b val="true"/>
        <sz val="8"/>
        <color rgb="FFFF0000"/>
        <rFont val="Arial"/>
        <family val="2"/>
        <charset val="1"/>
      </rPr>
      <t xml:space="preserve">Obrigatória a cotação de 8,33% sobre o valor do Módulo 1 – Composição da Remuneração, conforme Anexo XII da IN 5/17</t>
    </r>
  </si>
  <si>
    <r>
      <rPr>
        <b val="true"/>
        <sz val="10"/>
        <color rgb="FF000000"/>
        <rFont val="Arial"/>
        <family val="2"/>
        <charset val="1"/>
      </rPr>
      <t xml:space="preserve">Adicional de Férias</t>
    </r>
    <r>
      <rPr>
        <b val="true"/>
        <sz val="10"/>
        <color rgb="FF009900"/>
        <rFont val="Arial"/>
        <family val="2"/>
        <charset val="1"/>
      </rPr>
      <t xml:space="preserve"> </t>
    </r>
    <r>
      <rPr>
        <b val="true"/>
        <sz val="8"/>
        <color rgb="FFFF0000"/>
        <rFont val="Arial"/>
        <family val="2"/>
        <charset val="1"/>
      </rPr>
      <t xml:space="preserve">Obrigatória a cotação de 3,025% sobre o valor do Módulo 1 – Composição da Remuneração, conforme Anexo XII da IN 5/17 (Férias + Adicional = 9,075% + 3,025% = 12,10%)</t>
    </r>
  </si>
  <si>
    <t xml:space="preserve">Total</t>
  </si>
  <si>
    <t xml:space="preserve">Incidência dos encargos do Submódulo 2.2 sobre o total do Submódulo 2.1</t>
  </si>
  <si>
    <t xml:space="preserve">Submódulo 2.2 - Encargos Previdenciários (GPS), Fundo de Garantia por Tempo de Serviço (FGTS) e outras contribuições</t>
  </si>
  <si>
    <t xml:space="preserve">2.2</t>
  </si>
  <si>
    <t xml:space="preserve">GPS, FGTS e outras contribuições</t>
  </si>
  <si>
    <t xml:space="preserve">Percentual (%)</t>
  </si>
  <si>
    <t xml:space="preserve">Valor
 (R$)</t>
  </si>
  <si>
    <t xml:space="preserve">INSS</t>
  </si>
  <si>
    <t xml:space="preserve">Salário Educação</t>
  </si>
  <si>
    <t xml:space="preserve">RAT x FAP</t>
  </si>
  <si>
    <t xml:space="preserve">RAT =</t>
  </si>
  <si>
    <t xml:space="preserve"> FAP =</t>
  </si>
  <si>
    <t xml:space="preserve">SESC ou SESI</t>
  </si>
  <si>
    <t xml:space="preserve">E</t>
  </si>
  <si>
    <t xml:space="preserve">SENAC ou SENAI</t>
  </si>
  <si>
    <t xml:space="preserve">F</t>
  </si>
  <si>
    <t xml:space="preserve">SEBRAE</t>
  </si>
  <si>
    <t xml:space="preserve">G</t>
  </si>
  <si>
    <t xml:space="preserve">INCRA</t>
  </si>
  <si>
    <t xml:space="preserve">H</t>
  </si>
  <si>
    <t xml:space="preserve">FGTS</t>
  </si>
  <si>
    <t xml:space="preserve">Submódulo 2.3 – Benefícios Mensais e Diários</t>
  </si>
  <si>
    <t xml:space="preserve">2.3</t>
  </si>
  <si>
    <t xml:space="preserve">Benefícios Mensais e Diários</t>
  </si>
  <si>
    <t xml:space="preserve">Transporte                                               Cálculo do valor: [(2xVTx22) – (6%xSB)]</t>
  </si>
  <si>
    <t xml:space="preserve">      A.1) Valor da passagem do transporte coletivo no município de prestação dos serviços: Decreto nº 045, de 15 de março de 2019 </t>
  </si>
  <si>
    <t xml:space="preserve">-</t>
  </si>
  <si>
    <t xml:space="preserve">      A.2) Quantidade de passagens por dia por empregado:</t>
  </si>
  <si>
    <t xml:space="preserve">      A.3) Quantidade de dias do mês de recebimento de passagens</t>
  </si>
  <si>
    <t xml:space="preserve">Auxílio-Refeição/Alimentação Causula 10ª</t>
  </si>
  <si>
    <t xml:space="preserve">Participação do Empregado 20%</t>
  </si>
  <si>
    <t xml:space="preserve">Auxílio-Refeição/Alimentação Causula 10ª Férias</t>
  </si>
  <si>
    <t xml:space="preserve">Seguro contra riscos de acidente de trabalho</t>
  </si>
  <si>
    <t xml:space="preserve">Plano de Benefício Social Familiar</t>
  </si>
  <si>
    <t xml:space="preserve">Reembolso Creche IN SEGES/MGI Nº 147/2026 </t>
  </si>
  <si>
    <t xml:space="preserve">20% de R$ 526,64</t>
  </si>
  <si>
    <t xml:space="preserve">Quadro-Resumo do Módulo 2 – Encargos e Benefícios Anuais, Mensais e Diários</t>
  </si>
  <si>
    <t xml:space="preserve">Encargos e Benefícios Anuais, Mensais e Diários</t>
  </si>
  <si>
    <t xml:space="preserve">13º (décimo terceiro) Salário e Adicional de Férias</t>
  </si>
  <si>
    <t xml:space="preserve">Módulo 3 - Provisão para Rescisão</t>
  </si>
  <si>
    <t xml:space="preserve">Provisão para Rescisão</t>
  </si>
  <si>
    <t xml:space="preserve">Valor  (R$)</t>
  </si>
  <si>
    <r>
      <rPr>
        <b val="true"/>
        <sz val="10"/>
        <color rgb="FF000000"/>
        <rFont val="Arial"/>
        <family val="2"/>
        <charset val="1"/>
      </rPr>
      <t xml:space="preserve">Aviso Prévio Indenizado     </t>
    </r>
    <r>
      <rPr>
        <b val="true"/>
        <sz val="8"/>
        <color rgb="FFFF0000"/>
        <rFont val="Arial"/>
        <family val="2"/>
        <charset val="1"/>
      </rPr>
      <t xml:space="preserve">Aviso-prévio indenizado     Cálculo do valor = {Rem/12 + 13º/12=(Rem/12)/12 + Férias/12=(Rem/12)/12 + (1/3xFérias)/12=1/3x[(Rem/12)/12]} x (30/30=1) x 1% de rotatividade anual - Os reflexos de 13º, F e 1/3F são referentes a 1 mês de APInd - Na prorrogação, poderão ser considerados 3 dias conforme Lei nº 12.506/2011, dependendo da análise do nº de ocorrências deste evento no período</t>
    </r>
  </si>
  <si>
    <t xml:space="preserve">Incidência do FGTS sobre o Aviso Prévio Indenizado</t>
  </si>
  <si>
    <r>
      <rPr>
        <b val="true"/>
        <sz val="10"/>
        <color rgb="FF000000"/>
        <rFont val="Arial"/>
        <family val="2"/>
        <charset val="1"/>
      </rPr>
      <t xml:space="preserve">Multa do FGTS e contribuição social sobre o Aviso Prévio Indenizado </t>
    </r>
    <r>
      <rPr>
        <b val="true"/>
        <sz val="8"/>
        <color rgb="FFFF0000"/>
        <rFont val="Arial"/>
        <family val="2"/>
        <charset val="1"/>
      </rPr>
      <t xml:space="preserve">Obrigatória a cotação de 0,24% sobre o valor do Módulo 1 – Composição da Remuneração, conforme Anexo XII da IN Seges nº 5/2017 (0,19% + 3,81% = 4,0%) - (Lei 13.932, de 11 de dezembro de 2019)</t>
    </r>
  </si>
  <si>
    <r>
      <rPr>
        <b val="true"/>
        <sz val="10"/>
        <color rgb="FF000000"/>
        <rFont val="Arial"/>
        <family val="2"/>
        <charset val="1"/>
      </rPr>
      <t xml:space="preserve">Aviso Prévio Trabalhado                 (negociar extinção/redução na 1ª prorrogação)
</t>
    </r>
    <r>
      <rPr>
        <b val="true"/>
        <sz val="10"/>
        <color rgb="FFFF0000"/>
        <rFont val="Arial"/>
        <family val="2"/>
        <charset val="1"/>
      </rPr>
      <t xml:space="preserve"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</si>
  <si>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</si>
  <si>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 val="true"/>
        <sz val="10"/>
        <color rgb="FF000000"/>
        <rFont val="Arial"/>
        <family val="2"/>
        <charset val="1"/>
      </rPr>
      <t xml:space="preserve">Multa do FGTS e contribuição social sobre o Aviso Prévio Trabalhado </t>
    </r>
    <r>
      <rPr>
        <b val="true"/>
        <sz val="8"/>
        <color rgb="FFFF0000"/>
        <rFont val="Arial"/>
        <family val="2"/>
        <charset val="1"/>
      </rPr>
      <t xml:space="preserve">Obrigatória a cotação de 4,76% sobre o valor do Módulo 1 – Composição da Remuneração, conforme Anexo XII da IN Seges nº 5/2017 (3,81%+0,19% = 4,0%) - (Lei 13.932, de 11 de dezembro de 2019)</t>
    </r>
  </si>
  <si>
    <t xml:space="preserve">Módulo 4 - Custo de Reposição do Profissional Ausente</t>
  </si>
  <si>
    <t xml:space="preserve">Base de cálculo para o Custo de Reposição do Profissional Ausente (substituto): BCCPA = Rem + 13º + Férias + 1/3Férias</t>
  </si>
  <si>
    <t xml:space="preserve">4.1</t>
  </si>
  <si>
    <t xml:space="preserve">Ausências Legais</t>
  </si>
  <si>
    <t xml:space="preserve">Férias</t>
  </si>
  <si>
    <r>
      <rPr>
        <b val="true"/>
        <sz val="10"/>
        <color rgb="FF000000"/>
        <rFont val="Arial"/>
        <family val="2"/>
        <charset val="1"/>
      </rPr>
      <t xml:space="preserve">Ausências Legais            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/30)x0,16dias]/12</t>
    </r>
  </si>
  <si>
    <r>
      <rPr>
        <b val="true"/>
        <sz val="10"/>
        <color rgb="FF000000"/>
        <rFont val="Arial"/>
        <family val="2"/>
        <charset val="1"/>
      </rPr>
      <t xml:space="preserve">Licença-Paternidade      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{[(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/30)x5dias]/12}x1,5%</t>
    </r>
  </si>
  <si>
    <r>
      <rPr>
        <b val="true"/>
        <sz val="10"/>
        <color rgb="FF000000"/>
        <rFont val="Arial"/>
        <family val="2"/>
        <charset val="1"/>
      </rPr>
      <t xml:space="preserve">Ausência por acidente de trabalho                 </t>
    </r>
    <r>
      <rPr>
        <b val="true"/>
        <sz val="10"/>
        <color rgb="FFFF0000"/>
        <rFont val="Arial"/>
        <family val="2"/>
        <charset val="1"/>
      </rPr>
      <t xml:space="preserve">Cálculo do valor  = {[(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/30)x15dias]/12}x0,78%</t>
    </r>
  </si>
  <si>
    <r>
      <rPr>
        <b val="true"/>
        <sz val="10"/>
        <color rgb="FF000000"/>
        <rFont val="Arial"/>
        <family val="2"/>
        <charset val="1"/>
      </rPr>
      <t xml:space="preserve">Afastamento Maternidade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{[(</t>
    </r>
    <r>
      <rPr>
        <b val="true"/>
        <sz val="10"/>
        <color rgb="FF0000FF"/>
        <rFont val="Arial"/>
        <family val="2"/>
        <charset val="1"/>
      </rPr>
      <t xml:space="preserve">Rem</t>
    </r>
    <r>
      <rPr>
        <b val="true"/>
        <sz val="10"/>
        <color rgb="FFFF0000"/>
        <rFont val="Arial"/>
        <family val="2"/>
        <charset val="1"/>
      </rPr>
      <t xml:space="preserve">+1/3</t>
    </r>
    <r>
      <rPr>
        <b val="true"/>
        <sz val="10"/>
        <color rgb="FF0000FF"/>
        <rFont val="Arial"/>
        <family val="2"/>
        <charset val="1"/>
      </rPr>
      <t xml:space="preserve">Rem</t>
    </r>
    <r>
      <rPr>
        <b val="true"/>
        <sz val="10"/>
        <color rgb="FFFF0000"/>
        <rFont val="Arial"/>
        <family val="2"/>
        <charset val="1"/>
      </rPr>
      <t xml:space="preserve">)/12]x(4/12)}x2%</t>
    </r>
  </si>
  <si>
    <r>
      <rPr>
        <b val="true"/>
        <sz val="10"/>
        <color rgb="FF000000"/>
        <rFont val="Arial"/>
        <family val="2"/>
        <charset val="1"/>
      </rPr>
      <t xml:space="preserve">(Outros)   Ausência por doença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)/30)x5dias]/12</t>
    </r>
  </si>
  <si>
    <t xml:space="preserve">Incidência dos encargos do Submódulo 2.2 sobre o  total do Submódulo 4.1</t>
  </si>
  <si>
    <t xml:space="preserve">Submódulo 4.2 – Intrajornada</t>
  </si>
  <si>
    <t xml:space="preserve">4.2 </t>
  </si>
  <si>
    <t xml:space="preserve">Intrajornada</t>
  </si>
  <si>
    <t xml:space="preserve">Intervalo para repouso ou alimentação</t>
  </si>
  <si>
    <t xml:space="preserve">Incidência dos encargos do Submódulo 2.2 sobre o total do Submódulo 4.2</t>
  </si>
  <si>
    <t xml:space="preserve">Quadro-Resumo do Módulo 4 – Custo de Reposição do Profissional Ausente</t>
  </si>
  <si>
    <t xml:space="preserve">Custo de Reposição do Profissional Ausente</t>
  </si>
  <si>
    <t xml:space="preserve">4.2</t>
  </si>
  <si>
    <t xml:space="preserve">Módulo 5 – Insumos Diversos</t>
  </si>
  <si>
    <t xml:space="preserve">Insumos diversos</t>
  </si>
  <si>
    <t xml:space="preserve">Uniformes </t>
  </si>
  <si>
    <t xml:space="preserve">EPI's</t>
  </si>
  <si>
    <t xml:space="preserve">Equipamentos </t>
  </si>
  <si>
    <t xml:space="preserve">Outros (especificar) </t>
  </si>
  <si>
    <t xml:space="preserve">0.00</t>
  </si>
  <si>
    <t xml:space="preserve">Módulo 6 -  Custos Indiretos, Lucro e Tributos</t>
  </si>
  <si>
    <t xml:space="preserve">Custos Indiretos, Lucro e Tributos </t>
  </si>
  <si>
    <t xml:space="preserve">Valor
(R$)</t>
  </si>
  <si>
    <t xml:space="preserve">BASE DE CÁLCULO DOS CUSTOS INDIRETOS</t>
  </si>
  <si>
    <t xml:space="preserve">Custos Indiretos</t>
  </si>
  <si>
    <t xml:space="preserve">BASE DE CÁLCULO DO LUCRO</t>
  </si>
  <si>
    <t xml:space="preserve">Lucro</t>
  </si>
  <si>
    <t xml:space="preserve">BASE DE CÁLCULO DOS TRIBUTOS</t>
  </si>
  <si>
    <t xml:space="preserve">Tributos</t>
  </si>
  <si>
    <t xml:space="preserve">C.1    Tributos Federais (especificar)</t>
  </si>
  <si>
    <r>
      <rPr>
        <b val="true"/>
        <sz val="10"/>
        <color rgb="FF000000"/>
        <rFont val="Arial"/>
        <family val="2"/>
        <charset val="1"/>
      </rPr>
      <t xml:space="preserve">  a) Cofins  </t>
    </r>
    <r>
      <rPr>
        <sz val="10"/>
        <color rgb="FFFF0000"/>
        <rFont val="Arial"/>
        <family val="2"/>
        <charset val="1"/>
      </rPr>
      <t xml:space="preserve">(depende do regime de tributação - utilizada a hipótese de Lucro Real)</t>
    </r>
  </si>
  <si>
    <r>
      <rPr>
        <b val="true"/>
        <sz val="10"/>
        <color rgb="FF000000"/>
        <rFont val="Arial"/>
        <family val="2"/>
        <charset val="1"/>
      </rPr>
      <t xml:space="preserve">  b) PIS </t>
    </r>
    <r>
      <rPr>
        <sz val="10"/>
        <color rgb="FFFF0000"/>
        <rFont val="Arial"/>
        <family val="2"/>
        <charset val="1"/>
      </rPr>
      <t xml:space="preserve">(depende do regime de tributação - utilizada a hipótese de Lucro Real)</t>
    </r>
  </si>
  <si>
    <t xml:space="preserve"> c) IRPJ</t>
  </si>
  <si>
    <t xml:space="preserve"> d) CSLL</t>
  </si>
  <si>
    <t xml:space="preserve">C.2   Tributos Estaduais (especificar)</t>
  </si>
  <si>
    <t xml:space="preserve">C.3   Tributos Municipais (especificar):</t>
  </si>
  <si>
    <r>
      <rPr>
        <b val="true"/>
        <sz val="10"/>
        <color rgb="FF000000"/>
        <rFont val="Arial"/>
        <family val="2"/>
        <charset val="1"/>
      </rPr>
      <t xml:space="preserve">  a) ISS             </t>
    </r>
    <r>
      <rPr>
        <sz val="10"/>
        <color rgb="FFFF0000"/>
        <rFont val="Arial"/>
        <family val="2"/>
        <charset val="1"/>
      </rPr>
      <t xml:space="preserve"> (Lei Ordinária 471/2003 - Prefeitura Municipal de Camaquã/RS)</t>
    </r>
  </si>
  <si>
    <t xml:space="preserve">Percentual Total e Valor Total de Tributos  </t>
  </si>
  <si>
    <t xml:space="preserve"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</si>
  <si>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</si>
  <si>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</si>
  <si>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</si>
  <si>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</si>
  <si>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</si>
  <si>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 xml:space="preserve">Módulo 1 - Composição da Remuneração</t>
  </si>
  <si>
    <t xml:space="preserve">Módulo 3 – Provisão para Rescisão</t>
  </si>
  <si>
    <t xml:space="preserve">Módulo 4 – Custo de Reposição do Profissional Ausente</t>
  </si>
  <si>
    <t xml:space="preserve">Módulo 5 - Insumo Diversos </t>
  </si>
  <si>
    <t xml:space="preserve">Subtotal (A + B + C + D + E)</t>
  </si>
  <si>
    <t xml:space="preserve">Módulo 6 - Custos Indiretos, Lucro e Tributos</t>
  </si>
  <si>
    <t xml:space="preserve">Valor Total por Empregado</t>
  </si>
  <si>
    <t xml:space="preserve">QUANTIDADE DE PESSOAL ALOCADO NA EXECUÇÃO CONTRATUAL (item 6.2.e do Anexo VII da IN nº 5/2017</t>
  </si>
  <si>
    <t xml:space="preserve">Tipo de Mão de Obra</t>
  </si>
  <si>
    <t xml:space="preserve">Quantidade de Pessoal</t>
  </si>
  <si>
    <t xml:space="preserve">OBS.: de acordo com o entendimento do TCU no Acórdão nº 1.186/2017 - Plenário, a Administração "deve estabelecer na minuta do contrato que a parcela mensal a título de aviso prévio trabalhado será no percentual máximo de 1,94% no primeiro ano, e, em caso de prorrogação do contrato, o percentual máximo dessa parcela será de 0,194% a cada ano de prorrogação, a ser incluído por ocasião da formulação do aditivo da prorrogação do contrato, conforme a Lei 12.506/2011" (Enunciado do Boletim de Jurisprudência nº 176/2017)</t>
  </si>
  <si>
    <t xml:space="preserve">Pregão nº  – CÂMPUS CAMAQUÃ
PLANILHA DE CUSTOS E FORMAÇÃO DE PREÇOS   </t>
  </si>
  <si>
    <t xml:space="preserve">Licitação nº:</t>
  </si>
  <si>
    <t xml:space="preserve">Dia:</t>
  </si>
  <si>
    <t xml:space="preserve">Unidade</t>
  </si>
  <si>
    <t xml:space="preserve">Quantidade Anual</t>
  </si>
  <si>
    <t xml:space="preserve">Valor Unitário</t>
  </si>
  <si>
    <t xml:space="preserve">Custo Anual</t>
  </si>
  <si>
    <t xml:space="preserve">ÓCULOS DE PROTEÇÃO INDIVIDUAL, MATERIAL ARMAÇÃO POLICARBONATO, MATERIAL LENTE POLICARBONATO, TIPO LENTE ANTIEMBASSANTE E ANTICHAMA, MODELO LENTES
ACOPLÁVEISAO ROSTO, CARACTERÍSTICAS ADICIONAIS COM CORDÃO ELÁSTICO PARA FIXAÇÃO NA CABEÇA</t>
  </si>
  <si>
    <t xml:space="preserve">Peça</t>
  </si>
  <si>
    <t xml:space="preserve">LUVA INDUSTRIAL, MATERIAL RASPA DE COURO, REVESTIMENTO INTERNO SEM FORRO, TAMANHO ÚNICO, TAMANHO CANO CURTO</t>
  </si>
  <si>
    <t xml:space="preserve">par</t>
  </si>
  <si>
    <t xml:space="preserve">LUVA BORRACHA, MATERIAL BORRACHA NITRÍLICA, TAMANHO PEQUENO, CARACTERÍSTICAS ADICIONAIS ANATÔMICA, ESPESSURA 0,56 MM, TIPO PROTEÇÃO PRODUTOS QUÍMICOS</t>
  </si>
  <si>
    <t xml:space="preserve">CAPA DE CHUVA, TIPO MORCEGO, COR AMARELA, CONFECCIONADA EM TECIDO SINTÉTICO (PVC FORRADO), REVESTIDO EM PVC EM UMA DAS FACES, COM FECHAMENTO COM BOTÕES
PLÁSTICOS DE PRESSÃO</t>
  </si>
  <si>
    <t xml:space="preserve">peça</t>
  </si>
  <si>
    <t xml:space="preserve">CAPACETE SEGURANÇA , MATERIAL POLIETILENO ALTA DENSIDADE, TIPO ABA BONÉ, TIPO COPA COM ESTRIAS E CASCO RÍGIDO, COR BRANCA, APLICAÇÃO GRUPO DE SALVAMENTO, CARACTERÍSTICAS ADICIONAIS, SUSPENSÃO COM CARNEIRA AJUSTÁVEL</t>
  </si>
  <si>
    <t xml:space="preserve">BOTA DE BORRACHA PVC IMPERMEÁVEL CANO LONGO, COR PRETA</t>
  </si>
  <si>
    <t xml:space="preserve">RESPIRADOR, MATERIAL TERMOPLÁSTICO, CARACTERÍSTICAS ADICIONAIS COM ADAPTADOR, TIPO SEMIFACIAL</t>
  </si>
  <si>
    <t xml:space="preserve">LUVA PROTEÇÃO, MATERIAL NYLON COM POLIURETANO, TAMANHO CANO CURTO, TIPO 5 DEDOS, AMBIDESTRA, APLICAÇÃO SERVIÇOS GERAIS, CARACTERÍSTICAS ADICIONAIS SEMCOSTURA, LISA, ELÁSTICO NO PUNHO</t>
  </si>
  <si>
    <t xml:space="preserve">ABAFADOR RUÍDO AURICULAR, MATERIAL PLÁSTICO RÍGIDO, COR PRETA, FORMATO CONCHA OVAL, CARACTERÍSTICAS ADICIONAIS NÍVEL DE REDUÇÃO RUÍDO NRR 23 DB E NRRSF 18 DB</t>
  </si>
  <si>
    <t xml:space="preserve">Abafador de ruído tipo plug, em silicone ou similar, com cordão e valores médios de atenuação acústica de 17 dB (NRRsf), nas altas freqüências, de acordo com a Norma ANSI 12.6/1997. </t>
  </si>
  <si>
    <t xml:space="preserve">CUSTO ANUAL DOS EPI's PARA 1 POSTO ( AUXILIAR DE MANUTENÇÃO PREDIAL</t>
  </si>
  <si>
    <t xml:space="preserve">CUSTO MENSALEPI's PARA 1 POSTO (AUXILIAR DE MANUTENÇÃO PREDIAL</t>
  </si>
  <si>
    <t xml:space="preserve">UNIFORMES</t>
  </si>
  <si>
    <t xml:space="preserve">Bota segurança, material: couro, material sola: borracha antiderrapante, cor: preta, biqueira de aço, sem cadarço</t>
  </si>
  <si>
    <t xml:space="preserve">Calça de uniforme (tipo brim)</t>
  </si>
  <si>
    <t xml:space="preserve">Camiseta de manga curta com logotipo e nome da contratada</t>
  </si>
  <si>
    <t xml:space="preserve">Camiseta de manga longa com logotipo e nome da contratada</t>
  </si>
  <si>
    <t xml:space="preserve">Moletom firme com logotipo e nome da contratada</t>
  </si>
  <si>
    <t xml:space="preserve">Jaqueta, forrada com elástico nos punhos e firme com logotipo e nome da contratada</t>
  </si>
  <si>
    <t xml:space="preserve">CUSTO ANUAL DOS UNIFORMES PARA 1 POSTO (AUXILIAR DE MANUTENÇÃO PREDIAL</t>
  </si>
  <si>
    <t xml:space="preserve">CUSTO MENSAL DOS UNIFORMES PARA 1 POSTO (AUXILIAR DE MANUTENÇÃO PREDIAL</t>
  </si>
  <si>
    <t xml:space="preserve">QUADRO RESUMO</t>
  </si>
  <si>
    <t xml:space="preserve">CUSTO ANUAL</t>
  </si>
  <si>
    <t xml:space="preserve">CUSTO MENSAL</t>
  </si>
  <si>
    <t xml:space="preserve">TOTAIS</t>
  </si>
  <si>
    <t xml:space="preserve">Quantidade da mão de obra alocada na prestação dos serviços</t>
  </si>
  <si>
    <t xml:space="preserve">OBS.: Pesquisa de preços realizado no Painel de preços do Governo Federal pelo site: http://paineldeprecos.planejamento.gov.br/</t>
  </si>
  <si>
    <r>
      <rPr>
        <b val="true"/>
        <sz val="16"/>
        <color rgb="FF339966"/>
        <rFont val="Arial"/>
        <family val="2"/>
        <charset val="1"/>
      </rPr>
      <t xml:space="preserve"> Pregão nº</t>
    </r>
    <r>
      <rPr>
        <b val="true"/>
        <sz val="16"/>
        <color rgb="FF000000"/>
        <rFont val="Arial"/>
        <family val="2"/>
        <charset val="1"/>
      </rPr>
      <t xml:space="preserve">  </t>
    </r>
    <r>
      <rPr>
        <b val="true"/>
        <sz val="16"/>
        <color rgb="FF339966"/>
        <rFont val="Arial"/>
        <family val="2"/>
        <charset val="1"/>
      </rPr>
      <t xml:space="preserve">– CÂMPUS CAMAQUÃ
PLANILHA DE CUSTOS E FORMAÇÃO DE PREÇOS</t>
    </r>
    <r>
      <rPr>
        <b val="true"/>
        <sz val="16"/>
        <color rgb="FF800080"/>
        <rFont val="Arial"/>
        <family val="2"/>
        <charset val="1"/>
      </rPr>
      <t xml:space="preserve"> </t>
    </r>
    <r>
      <rPr>
        <b val="true"/>
        <sz val="16"/>
        <color rgb="FF000000"/>
        <rFont val="Arial"/>
        <family val="2"/>
        <charset val="1"/>
      </rPr>
      <t xml:space="preserve"> </t>
    </r>
  </si>
  <si>
    <t xml:space="preserve">DATA: </t>
  </si>
  <si>
    <t xml:space="preserve"> VALOR MENSAL DOS SERVIÇOS</t>
  </si>
  <si>
    <t xml:space="preserve">ITEM </t>
  </si>
  <si>
    <t xml:space="preserve"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</si>
  <si>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</si>
  <si>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</si>
  <si>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</si>
  <si>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</si>
  <si>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</si>
  <si>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 xml:space="preserve">Valor Mensal dos Serviços</t>
  </si>
  <si>
    <t xml:space="preserve">QUADRO DEMONSTRATIVO DO VALOR GLOBAL DA PROPOSTA </t>
  </si>
  <si>
    <t xml:space="preserve">Valor mensal do serviço</t>
  </si>
  <si>
    <t xml:space="preserve">Número de meses do Contrato</t>
  </si>
  <si>
    <r>
      <rPr>
        <b val="true"/>
        <sz val="10"/>
        <color rgb="FF000000"/>
        <rFont val="Arial"/>
        <family val="2"/>
        <charset val="1"/>
      </rPr>
      <t xml:space="preserve">Valor Global do Proposta</t>
    </r>
    <r>
      <rPr>
        <sz val="10"/>
        <color rgb="FF000000"/>
        <rFont val="Arial"/>
        <family val="2"/>
        <charset val="1"/>
      </rPr>
      <t xml:space="preserve"> (Valor mensal do serviço x  nº de meses do contrato).</t>
    </r>
  </si>
</sst>
</file>

<file path=xl/styles.xml><?xml version="1.0" encoding="utf-8"?>
<styleSheet xmlns="http://schemas.openxmlformats.org/spreadsheetml/2006/main">
  <numFmts count="20">
    <numFmt numFmtId="164" formatCode="General"/>
    <numFmt numFmtId="165" formatCode="_-* #,##0.00_-;\-* #,##0.00_-;_-* \-??_-;_-@_-"/>
    <numFmt numFmtId="166" formatCode="[$-416]d/m/yyyy"/>
    <numFmt numFmtId="167" formatCode="[$R$ -416]#,##0.00"/>
    <numFmt numFmtId="168" formatCode="&quot;R$ &quot;#,##0.00"/>
    <numFmt numFmtId="169" formatCode="d/m/yyyy"/>
    <numFmt numFmtId="170" formatCode="#,##0.00"/>
    <numFmt numFmtId="171" formatCode="0.00%"/>
    <numFmt numFmtId="172" formatCode="0.00"/>
    <numFmt numFmtId="173" formatCode="0.000%"/>
    <numFmt numFmtId="174" formatCode="0%"/>
    <numFmt numFmtId="175" formatCode="0.0000"/>
    <numFmt numFmtId="176" formatCode="0.0000%"/>
    <numFmt numFmtId="177" formatCode="#,##0"/>
    <numFmt numFmtId="178" formatCode="_-&quot;R$ &quot;* #,##0.00_-;&quot;-R$ &quot;* #,##0.00_-;_-&quot;R$ &quot;* \-??_-;_-@_-"/>
    <numFmt numFmtId="179" formatCode="@"/>
    <numFmt numFmtId="180" formatCode="_(* #,##0.00_);_(* \(#,##0.00\);_(* \-??_);_(@_)"/>
    <numFmt numFmtId="181" formatCode="_(* #,##0.00000000_);_(* \(#,##0.00000000\);_(* \-??_);_(@_)"/>
    <numFmt numFmtId="182" formatCode="0"/>
    <numFmt numFmtId="183" formatCode="_(&quot;R$ &quot;* #,##0.00_);_(&quot;R$ &quot;* \(#,##0.00\);_(&quot;R$ &quot;* \-??_);_(@_)"/>
  </numFmts>
  <fonts count="3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 val="true"/>
      <sz val="14"/>
      <color rgb="FF385623"/>
      <name val="Arial"/>
      <family val="2"/>
      <charset val="1"/>
    </font>
    <font>
      <b val="true"/>
      <sz val="18"/>
      <color rgb="FF339966"/>
      <name val="Arial"/>
      <family val="2"/>
      <charset val="1"/>
    </font>
    <font>
      <b val="true"/>
      <sz val="18"/>
      <color rgb="FFFF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5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8"/>
      <color rgb="FFFF0000"/>
      <name val="Arial"/>
      <family val="2"/>
      <charset val="1"/>
    </font>
    <font>
      <b val="true"/>
      <sz val="10"/>
      <color rgb="FF0099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9"/>
      <name val="Arial"/>
      <family val="2"/>
      <charset val="1"/>
    </font>
    <font>
      <b val="true"/>
      <strike val="true"/>
      <sz val="10"/>
      <color rgb="FF009900"/>
      <name val="Arial"/>
      <family val="2"/>
      <charset val="1"/>
    </font>
    <font>
      <b val="true"/>
      <sz val="10"/>
      <color rgb="FF333333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b val="true"/>
      <sz val="11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9"/>
      <color rgb="FFFF0000"/>
      <name val="Arial"/>
      <family val="2"/>
      <charset val="1"/>
    </font>
    <font>
      <b val="true"/>
      <sz val="18"/>
      <color rgb="FF385623"/>
      <name val="Arial"/>
      <family val="2"/>
      <charset val="1"/>
    </font>
    <font>
      <b val="true"/>
      <sz val="15"/>
      <color rgb="FF000080"/>
      <name val="Arial"/>
      <family val="2"/>
      <charset val="1"/>
    </font>
    <font>
      <b val="true"/>
      <sz val="10"/>
      <color rgb="FF00008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14"/>
      <color rgb="FF000080"/>
      <name val="Arial"/>
      <family val="2"/>
      <charset val="1"/>
    </font>
    <font>
      <b val="true"/>
      <sz val="12"/>
      <color rgb="FF000080"/>
      <name val="Arial"/>
      <family val="2"/>
      <charset val="1"/>
    </font>
    <font>
      <b val="true"/>
      <sz val="15"/>
      <color rgb="FF0000FF"/>
      <name val="Arial"/>
      <family val="2"/>
      <charset val="1"/>
    </font>
    <font>
      <b val="true"/>
      <sz val="13"/>
      <color rgb="FF548135"/>
      <name val="Arial"/>
      <family val="2"/>
      <charset val="1"/>
    </font>
    <font>
      <b val="true"/>
      <sz val="16"/>
      <color rgb="FF339966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800080"/>
      <name val="Arial"/>
      <family val="2"/>
      <charset val="1"/>
    </font>
    <font>
      <b val="true"/>
      <sz val="14"/>
      <color rgb="FF548135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2EFD9"/>
        <bgColor rgb="FFFFFFCC"/>
      </patternFill>
    </fill>
    <fill>
      <patternFill patternType="solid">
        <fgColor rgb="FF385623"/>
        <bgColor rgb="FF333333"/>
      </patternFill>
    </fill>
    <fill>
      <patternFill patternType="solid">
        <fgColor rgb="FF548135"/>
        <bgColor rgb="FF33996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CC"/>
      </patternFill>
    </fill>
    <fill>
      <patternFill patternType="solid">
        <fgColor rgb="FFB2B2B2"/>
        <bgColor rgb="FF969696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medium"/>
      <right style="dotted"/>
      <top style="dotted"/>
      <bottom style="dotted"/>
      <diagonal/>
    </border>
    <border diagonalUp="false" diagonalDown="false">
      <left style="hair"/>
      <right/>
      <top/>
      <bottom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 style="hair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 style="hair"/>
      <right style="medium"/>
      <top/>
      <bottom style="hair"/>
      <diagonal/>
    </border>
    <border diagonalUp="false" diagonalDown="false">
      <left style="hair"/>
      <right style="medium"/>
      <top/>
      <bottom/>
      <diagonal/>
    </border>
    <border diagonalUp="false" diagonalDown="false">
      <left style="medium"/>
      <right/>
      <top style="medium"/>
      <bottom style="medium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4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71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1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3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9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6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9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7" fontId="1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6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2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1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1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1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9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9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9" fontId="9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0" fillId="0" borderId="0" xfId="17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21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5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6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7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7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8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21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80" fontId="5" fillId="0" borderId="0" xfId="21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81" fontId="5" fillId="0" borderId="0" xfId="21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6" fillId="7" borderId="9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7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0" fontId="27" fillId="7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2" borderId="6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5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5" fillId="5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3" fontId="5" fillId="0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2" borderId="12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2" borderId="6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1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5" fillId="0" borderId="1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6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3" fontId="9" fillId="7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8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7" borderId="6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2" borderId="8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6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83" fontId="9" fillId="7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6" fillId="7" borderId="6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7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7" borderId="6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3" fontId="9" fillId="7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0" borderId="6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7" borderId="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9" fillId="0" borderId="8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7" fillId="0" borderId="0" xfId="21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30" fillId="7" borderId="6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7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5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1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7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2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2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3" fontId="0" fillId="0" borderId="2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0" fillId="0" borderId="20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0" xfId="1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9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3" fontId="10" fillId="0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2" fontId="10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3" fontId="10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3" xfId="21"/>
    <cellStyle name="Vírgula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548135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85623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1"/>
  <sheetViews>
    <sheetView showFormulas="false" showGridLines="true" showRowColHeaders="true" showZeros="true" rightToLeft="false" tabSelected="true" showOutlineSymbols="true" defaultGridColor="true" view="pageBreakPreview" topLeftCell="A38" colorId="64" zoomScale="85" zoomScaleNormal="85" zoomScalePageLayoutView="85" workbookViewId="0">
      <selection pane="topLeft" activeCell="M57" activeCellId="0" sqref="M57"/>
    </sheetView>
  </sheetViews>
  <sheetFormatPr defaultColWidth="14.42578125" defaultRowHeight="12.75" customHeight="false" zeroHeight="false" outlineLevelRow="0" outlineLevelCol="0"/>
  <cols>
    <col collapsed="false" customWidth="true" hidden="false" outlineLevel="0" max="1" min="1" style="0" width="12.57"/>
    <col collapsed="false" customWidth="true" hidden="false" outlineLevel="0" max="4" min="2" style="0" width="11"/>
    <col collapsed="false" customWidth="true" hidden="false" outlineLevel="0" max="5" min="5" style="0" width="16"/>
    <col collapsed="false" customWidth="true" hidden="false" outlineLevel="0" max="8" min="6" style="0" width="11"/>
    <col collapsed="false" customWidth="true" hidden="false" outlineLevel="0" max="9" min="9" style="0" width="12.42"/>
    <col collapsed="false" customWidth="true" hidden="false" outlineLevel="0" max="10" min="10" style="0" width="11"/>
    <col collapsed="false" customWidth="true" hidden="false" outlineLevel="0" max="11" min="11" style="0" width="13.42"/>
    <col collapsed="false" customWidth="true" hidden="false" outlineLevel="0" max="12" min="12" style="0" width="9.86"/>
    <col collapsed="false" customWidth="true" hidden="false" outlineLevel="0" max="26" min="13" style="0" width="8"/>
  </cols>
  <sheetData>
    <row r="1" customFormat="false" ht="24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46.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12.7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4"/>
      <c r="I3" s="4"/>
      <c r="J3" s="4"/>
    </row>
    <row r="4" customFormat="false" ht="12.75" hidden="false" customHeight="true" outlineLevel="0" collapsed="false">
      <c r="A4" s="3" t="s">
        <v>3</v>
      </c>
      <c r="B4" s="3"/>
      <c r="C4" s="3"/>
      <c r="D4" s="3"/>
      <c r="E4" s="3"/>
      <c r="F4" s="3"/>
      <c r="G4" s="3"/>
      <c r="H4" s="4"/>
      <c r="I4" s="4"/>
      <c r="J4" s="4"/>
    </row>
    <row r="5" customFormat="false" ht="12.75" hidden="false" customHeight="true" outlineLevel="0" collapsed="false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</row>
    <row r="6" customFormat="false" ht="15" hidden="false" customHeight="true" outlineLevel="0" collapsed="false">
      <c r="A6" s="5" t="s">
        <v>5</v>
      </c>
      <c r="B6" s="5"/>
      <c r="C6" s="5"/>
      <c r="D6" s="5"/>
      <c r="E6" s="5"/>
      <c r="F6" s="5"/>
      <c r="G6" s="5"/>
      <c r="H6" s="5"/>
      <c r="I6" s="5"/>
      <c r="J6" s="5"/>
    </row>
    <row r="7" customFormat="false" ht="12.75" hidden="false" customHeight="true" outlineLevel="0" collapsed="false">
      <c r="A7" s="6" t="s">
        <v>6</v>
      </c>
      <c r="B7" s="3" t="s">
        <v>7</v>
      </c>
      <c r="C7" s="3"/>
      <c r="D7" s="3"/>
      <c r="E7" s="3"/>
      <c r="F7" s="3"/>
      <c r="G7" s="3"/>
      <c r="H7" s="7"/>
      <c r="I7" s="7"/>
      <c r="J7" s="7"/>
    </row>
    <row r="8" customFormat="false" ht="12.75" hidden="false" customHeight="true" outlineLevel="0" collapsed="false">
      <c r="A8" s="6" t="s">
        <v>8</v>
      </c>
      <c r="B8" s="3" t="s">
        <v>9</v>
      </c>
      <c r="C8" s="3"/>
      <c r="D8" s="3"/>
      <c r="E8" s="3"/>
      <c r="F8" s="3"/>
      <c r="G8" s="3"/>
      <c r="H8" s="4" t="s">
        <v>10</v>
      </c>
      <c r="I8" s="4"/>
      <c r="J8" s="4"/>
    </row>
    <row r="9" customFormat="false" ht="12.75" hidden="false" customHeight="true" outlineLevel="0" collapsed="false">
      <c r="A9" s="6" t="s">
        <v>11</v>
      </c>
      <c r="B9" s="3" t="s">
        <v>12</v>
      </c>
      <c r="C9" s="3"/>
      <c r="D9" s="3"/>
      <c r="E9" s="3"/>
      <c r="F9" s="3"/>
      <c r="G9" s="3"/>
      <c r="H9" s="4" t="s">
        <v>13</v>
      </c>
      <c r="I9" s="4"/>
      <c r="J9" s="4"/>
    </row>
    <row r="10" customFormat="false" ht="12.75" hidden="false" customHeight="true" outlineLevel="0" collapsed="false">
      <c r="A10" s="6" t="s">
        <v>14</v>
      </c>
      <c r="B10" s="3" t="s">
        <v>15</v>
      </c>
      <c r="C10" s="3"/>
      <c r="D10" s="3"/>
      <c r="E10" s="3"/>
      <c r="F10" s="3"/>
      <c r="G10" s="3"/>
      <c r="H10" s="4" t="n">
        <v>12</v>
      </c>
      <c r="I10" s="4"/>
      <c r="J10" s="4"/>
    </row>
    <row r="11" customFormat="false" ht="15.75" hidden="false" customHeight="true" outlineLevel="0" collapsed="false">
      <c r="A11" s="8" t="s">
        <v>16</v>
      </c>
      <c r="B11" s="8"/>
      <c r="C11" s="8"/>
      <c r="D11" s="8"/>
      <c r="E11" s="8"/>
      <c r="F11" s="8"/>
      <c r="G11" s="8"/>
      <c r="H11" s="8"/>
      <c r="I11" s="8"/>
      <c r="J11" s="8"/>
    </row>
    <row r="12" customFormat="false" ht="12.75" hidden="false" customHeight="true" outlineLevel="0" collapsed="false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customFormat="false" ht="48.75" hidden="false" customHeight="true" outlineLevel="0" collapsed="false">
      <c r="A13" s="10" t="s">
        <v>17</v>
      </c>
      <c r="B13" s="10"/>
      <c r="C13" s="10"/>
      <c r="D13" s="10"/>
      <c r="E13" s="10"/>
      <c r="F13" s="10"/>
      <c r="G13" s="10"/>
      <c r="H13" s="10"/>
      <c r="I13" s="10"/>
      <c r="J13" s="10"/>
    </row>
    <row r="14" customFormat="false" ht="12.75" hidden="false" customHeight="true" outlineLevel="0" collapsed="false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customFormat="false" ht="15.75" hidden="false" customHeight="true" outlineLevel="0" collapsed="false">
      <c r="A15" s="12" t="s">
        <v>18</v>
      </c>
      <c r="B15" s="12"/>
      <c r="C15" s="12"/>
      <c r="D15" s="12"/>
      <c r="E15" s="12"/>
      <c r="F15" s="12"/>
      <c r="G15" s="12"/>
      <c r="H15" s="12"/>
      <c r="I15" s="12"/>
      <c r="J15" s="12"/>
    </row>
    <row r="16" customFormat="false" ht="15.75" hidden="false" customHeight="true" outlineLevel="0" collapsed="false">
      <c r="A16" s="6" t="n">
        <v>1</v>
      </c>
      <c r="B16" s="3" t="s">
        <v>19</v>
      </c>
      <c r="C16" s="3"/>
      <c r="D16" s="3"/>
      <c r="E16" s="3"/>
      <c r="F16" s="3"/>
      <c r="G16" s="3"/>
      <c r="H16" s="13" t="s">
        <v>20</v>
      </c>
      <c r="I16" s="13"/>
      <c r="J16" s="13"/>
    </row>
    <row r="17" customFormat="false" ht="15.75" hidden="false" customHeight="true" outlineLevel="0" collapsed="false">
      <c r="A17" s="6" t="n">
        <v>2</v>
      </c>
      <c r="B17" s="3" t="s">
        <v>21</v>
      </c>
      <c r="C17" s="3"/>
      <c r="D17" s="3"/>
      <c r="E17" s="3"/>
      <c r="F17" s="3"/>
      <c r="G17" s="3"/>
      <c r="H17" s="13" t="s">
        <v>22</v>
      </c>
      <c r="I17" s="13"/>
      <c r="J17" s="13"/>
    </row>
    <row r="18" customFormat="false" ht="15.75" hidden="false" customHeight="true" outlineLevel="0" collapsed="false">
      <c r="A18" s="6" t="n">
        <v>3</v>
      </c>
      <c r="B18" s="3" t="s">
        <v>23</v>
      </c>
      <c r="C18" s="3"/>
      <c r="D18" s="3"/>
      <c r="E18" s="3"/>
      <c r="F18" s="3"/>
      <c r="G18" s="3"/>
      <c r="H18" s="14" t="n">
        <v>2107.6</v>
      </c>
      <c r="I18" s="14"/>
      <c r="J18" s="14"/>
      <c r="L18" s="15"/>
    </row>
    <row r="19" customFormat="false" ht="15.75" hidden="false" customHeight="true" outlineLevel="0" collapsed="false">
      <c r="A19" s="6" t="n">
        <v>4</v>
      </c>
      <c r="B19" s="3" t="s">
        <v>24</v>
      </c>
      <c r="C19" s="3"/>
      <c r="D19" s="3"/>
      <c r="E19" s="3"/>
      <c r="F19" s="3"/>
      <c r="G19" s="3"/>
      <c r="H19" s="13" t="s">
        <v>25</v>
      </c>
      <c r="I19" s="13"/>
      <c r="J19" s="13"/>
    </row>
    <row r="20" customFormat="false" ht="15.75" hidden="false" customHeight="true" outlineLevel="0" collapsed="false">
      <c r="A20" s="6" t="n">
        <v>5</v>
      </c>
      <c r="B20" s="3" t="s">
        <v>26</v>
      </c>
      <c r="C20" s="3"/>
      <c r="D20" s="3"/>
      <c r="E20" s="3"/>
      <c r="F20" s="3"/>
      <c r="G20" s="3"/>
      <c r="H20" s="16" t="n">
        <v>46174</v>
      </c>
      <c r="I20" s="16"/>
      <c r="J20" s="16"/>
    </row>
    <row r="21" customFormat="false" ht="12.75" hidden="false" customHeight="true" outlineLevel="0" collapsed="false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customFormat="false" ht="20.25" hidden="false" customHeight="true" outlineLevel="0" collapsed="false">
      <c r="A22" s="10" t="s">
        <v>27</v>
      </c>
      <c r="B22" s="10"/>
      <c r="C22" s="10"/>
      <c r="D22" s="10"/>
      <c r="E22" s="10"/>
      <c r="F22" s="10"/>
      <c r="G22" s="10"/>
      <c r="H22" s="10"/>
      <c r="I22" s="10"/>
      <c r="J22" s="10"/>
    </row>
    <row r="23" customFormat="false" ht="30" hidden="false" customHeight="true" outlineLevel="0" collapsed="false">
      <c r="A23" s="12" t="n">
        <v>1</v>
      </c>
      <c r="B23" s="12" t="s">
        <v>28</v>
      </c>
      <c r="C23" s="12"/>
      <c r="D23" s="12"/>
      <c r="E23" s="12"/>
      <c r="F23" s="12"/>
      <c r="G23" s="12"/>
      <c r="H23" s="12" t="s">
        <v>29</v>
      </c>
      <c r="I23" s="12"/>
      <c r="J23" s="12" t="s">
        <v>30</v>
      </c>
    </row>
    <row r="24" customFormat="false" ht="14.25" hidden="false" customHeight="true" outlineLevel="0" collapsed="false">
      <c r="A24" s="6" t="s">
        <v>6</v>
      </c>
      <c r="B24" s="3" t="s">
        <v>31</v>
      </c>
      <c r="C24" s="3"/>
      <c r="D24" s="3"/>
      <c r="E24" s="3"/>
      <c r="F24" s="3"/>
      <c r="G24" s="3"/>
      <c r="H24" s="3"/>
      <c r="I24" s="3"/>
      <c r="J24" s="17" t="n">
        <f aca="false">H18</f>
        <v>2107.6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customFormat="false" ht="15" hidden="false" customHeight="true" outlineLevel="0" collapsed="false">
      <c r="A25" s="6" t="s">
        <v>8</v>
      </c>
      <c r="B25" s="3" t="s">
        <v>32</v>
      </c>
      <c r="C25" s="3"/>
      <c r="D25" s="3"/>
      <c r="E25" s="3"/>
      <c r="F25" s="3"/>
      <c r="G25" s="3"/>
      <c r="H25" s="3"/>
      <c r="I25" s="19" t="n">
        <v>0.2</v>
      </c>
      <c r="J25" s="20" t="n">
        <f aca="false">ROUND(I25*J24,2)</f>
        <v>421.52</v>
      </c>
    </row>
    <row r="26" customFormat="false" ht="15.75" hidden="false" customHeight="true" outlineLevel="0" collapsed="false">
      <c r="A26" s="21" t="s">
        <v>33</v>
      </c>
      <c r="B26" s="21"/>
      <c r="C26" s="21"/>
      <c r="D26" s="21"/>
      <c r="E26" s="21"/>
      <c r="F26" s="21"/>
      <c r="G26" s="21"/>
      <c r="H26" s="21"/>
      <c r="I26" s="21"/>
      <c r="J26" s="22" t="n">
        <f aca="false">SUM(J24:J25)</f>
        <v>2529.12</v>
      </c>
    </row>
    <row r="27" customFormat="false" ht="12.75" hidden="false" customHeight="true" outlineLevel="0" collapsed="false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customFormat="false" ht="15.75" hidden="false" customHeight="true" outlineLevel="0" collapsed="false">
      <c r="A28" s="23" t="s">
        <v>34</v>
      </c>
      <c r="B28" s="23"/>
      <c r="C28" s="23"/>
      <c r="D28" s="23"/>
      <c r="E28" s="23"/>
      <c r="F28" s="23"/>
      <c r="G28" s="23"/>
      <c r="H28" s="23"/>
      <c r="I28" s="23"/>
      <c r="J28" s="23"/>
    </row>
    <row r="29" customFormat="false" ht="15" hidden="false" customHeight="true" outlineLevel="0" collapsed="false">
      <c r="A29" s="24" t="s">
        <v>35</v>
      </c>
      <c r="B29" s="24"/>
      <c r="C29" s="24"/>
      <c r="D29" s="24"/>
      <c r="E29" s="24"/>
      <c r="F29" s="24"/>
      <c r="G29" s="24"/>
      <c r="H29" s="24"/>
      <c r="I29" s="24"/>
      <c r="J29" s="24"/>
    </row>
    <row r="30" customFormat="false" ht="15" hidden="false" customHeight="true" outlineLevel="0" collapsed="false">
      <c r="A30" s="25" t="s">
        <v>36</v>
      </c>
      <c r="B30" s="26" t="s">
        <v>37</v>
      </c>
      <c r="C30" s="26"/>
      <c r="D30" s="26"/>
      <c r="E30" s="26"/>
      <c r="F30" s="26"/>
      <c r="G30" s="26"/>
      <c r="H30" s="26"/>
      <c r="I30" s="26"/>
      <c r="J30" s="8" t="s">
        <v>38</v>
      </c>
    </row>
    <row r="31" customFormat="false" ht="27" hidden="false" customHeight="true" outlineLevel="0" collapsed="false">
      <c r="A31" s="27" t="s">
        <v>6</v>
      </c>
      <c r="B31" s="3" t="s">
        <v>39</v>
      </c>
      <c r="C31" s="3"/>
      <c r="D31" s="3"/>
      <c r="E31" s="3"/>
      <c r="F31" s="3"/>
      <c r="G31" s="3"/>
      <c r="H31" s="3"/>
      <c r="I31" s="28" t="n">
        <v>0.0833</v>
      </c>
      <c r="J31" s="29" t="n">
        <f aca="false">ROUND($J$26*I31,2)</f>
        <v>210.68</v>
      </c>
    </row>
    <row r="32" customFormat="false" ht="36" hidden="false" customHeight="true" outlineLevel="0" collapsed="false">
      <c r="A32" s="27" t="s">
        <v>8</v>
      </c>
      <c r="B32" s="3" t="s">
        <v>40</v>
      </c>
      <c r="C32" s="3"/>
      <c r="D32" s="3"/>
      <c r="E32" s="3"/>
      <c r="F32" s="3"/>
      <c r="G32" s="3"/>
      <c r="H32" s="3"/>
      <c r="I32" s="30" t="n">
        <v>0.03025</v>
      </c>
      <c r="J32" s="29" t="n">
        <f aca="false">ROUND($J$26*I32,2)</f>
        <v>76.51</v>
      </c>
    </row>
    <row r="33" customFormat="false" ht="12.75" hidden="false" customHeight="true" outlineLevel="0" collapsed="false">
      <c r="A33" s="31" t="s">
        <v>41</v>
      </c>
      <c r="B33" s="31"/>
      <c r="C33" s="31"/>
      <c r="D33" s="31"/>
      <c r="E33" s="31"/>
      <c r="F33" s="31"/>
      <c r="G33" s="31"/>
      <c r="H33" s="31"/>
      <c r="I33" s="31"/>
      <c r="J33" s="29" t="n">
        <f aca="false">SUM(J31+J32)</f>
        <v>287.19</v>
      </c>
    </row>
    <row r="34" customFormat="false" ht="12.75" hidden="false" customHeight="true" outlineLevel="0" collapsed="false">
      <c r="A34" s="32" t="s">
        <v>11</v>
      </c>
      <c r="B34" s="33" t="s">
        <v>42</v>
      </c>
      <c r="C34" s="33"/>
      <c r="D34" s="33"/>
      <c r="E34" s="33"/>
      <c r="F34" s="33"/>
      <c r="G34" s="33"/>
      <c r="H34" s="33"/>
      <c r="I34" s="33"/>
      <c r="J34" s="34" t="n">
        <f aca="false">ROUND(I47*J33,2)</f>
        <v>102.96</v>
      </c>
    </row>
    <row r="35" customFormat="false" ht="12.75" hidden="false" customHeight="true" outlineLevel="0" collapsed="false">
      <c r="A35" s="35" t="s">
        <v>41</v>
      </c>
      <c r="B35" s="35"/>
      <c r="C35" s="35"/>
      <c r="D35" s="35"/>
      <c r="E35" s="35"/>
      <c r="F35" s="35"/>
      <c r="G35" s="35"/>
      <c r="H35" s="35"/>
      <c r="I35" s="35"/>
      <c r="J35" s="36" t="n">
        <f aca="false">J33+J34</f>
        <v>390.15</v>
      </c>
    </row>
    <row r="36" customFormat="false" ht="12.75" hidden="false" customHeight="true" outlineLevel="0" collapsed="false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customFormat="false" ht="30" hidden="false" customHeight="true" outlineLevel="0" collapsed="false">
      <c r="A37" s="23" t="s">
        <v>43</v>
      </c>
      <c r="B37" s="23"/>
      <c r="C37" s="23"/>
      <c r="D37" s="23"/>
      <c r="E37" s="23"/>
      <c r="F37" s="23"/>
      <c r="G37" s="23"/>
      <c r="H37" s="23"/>
      <c r="I37" s="23"/>
      <c r="J37" s="23"/>
    </row>
    <row r="38" customFormat="false" ht="30" hidden="false" customHeight="true" outlineLevel="0" collapsed="false">
      <c r="A38" s="37" t="s">
        <v>44</v>
      </c>
      <c r="B38" s="37" t="s">
        <v>45</v>
      </c>
      <c r="C38" s="37"/>
      <c r="D38" s="37"/>
      <c r="E38" s="37"/>
      <c r="F38" s="37"/>
      <c r="G38" s="37"/>
      <c r="H38" s="37"/>
      <c r="I38" s="12" t="s">
        <v>46</v>
      </c>
      <c r="J38" s="12" t="s">
        <v>47</v>
      </c>
    </row>
    <row r="39" customFormat="false" ht="12.75" hidden="false" customHeight="true" outlineLevel="0" collapsed="false">
      <c r="A39" s="27" t="s">
        <v>6</v>
      </c>
      <c r="B39" s="33" t="s">
        <v>48</v>
      </c>
      <c r="C39" s="33"/>
      <c r="D39" s="33"/>
      <c r="E39" s="33"/>
      <c r="F39" s="33"/>
      <c r="G39" s="33"/>
      <c r="H39" s="33"/>
      <c r="I39" s="38" t="n">
        <v>0.2</v>
      </c>
      <c r="J39" s="39" t="n">
        <f aca="false">ROUND($J$26*I39,2)</f>
        <v>505.82</v>
      </c>
    </row>
    <row r="40" customFormat="false" ht="12.75" hidden="false" customHeight="true" outlineLevel="0" collapsed="false">
      <c r="A40" s="27" t="s">
        <v>8</v>
      </c>
      <c r="B40" s="33" t="s">
        <v>49</v>
      </c>
      <c r="C40" s="33"/>
      <c r="D40" s="33"/>
      <c r="E40" s="33"/>
      <c r="F40" s="33"/>
      <c r="G40" s="33"/>
      <c r="H40" s="33"/>
      <c r="I40" s="38" t="n">
        <v>0.025</v>
      </c>
      <c r="J40" s="39" t="n">
        <f aca="false">ROUND($J$26*I40,2)</f>
        <v>63.23</v>
      </c>
    </row>
    <row r="41" customFormat="false" ht="12.75" hidden="false" customHeight="true" outlineLevel="0" collapsed="false">
      <c r="A41" s="27" t="s">
        <v>11</v>
      </c>
      <c r="B41" s="33" t="s">
        <v>50</v>
      </c>
      <c r="C41" s="33"/>
      <c r="D41" s="33"/>
      <c r="E41" s="40" t="s">
        <v>51</v>
      </c>
      <c r="F41" s="41" t="n">
        <v>0.02</v>
      </c>
      <c r="G41" s="40" t="s">
        <v>52</v>
      </c>
      <c r="H41" s="42" t="n">
        <v>1.0257</v>
      </c>
      <c r="I41" s="43" t="n">
        <f aca="false">ROUND((F41*H41),6)</f>
        <v>0.020514</v>
      </c>
      <c r="J41" s="39" t="n">
        <f aca="false">ROUND($J$26*I41,2)</f>
        <v>51.88</v>
      </c>
    </row>
    <row r="42" customFormat="false" ht="12.75" hidden="false" customHeight="true" outlineLevel="0" collapsed="false">
      <c r="A42" s="27" t="s">
        <v>14</v>
      </c>
      <c r="B42" s="33" t="s">
        <v>53</v>
      </c>
      <c r="C42" s="33"/>
      <c r="D42" s="33"/>
      <c r="E42" s="33"/>
      <c r="F42" s="33"/>
      <c r="G42" s="33"/>
      <c r="H42" s="33"/>
      <c r="I42" s="38" t="n">
        <v>0.015</v>
      </c>
      <c r="J42" s="39" t="n">
        <f aca="false">ROUND($J$26*I42,2)</f>
        <v>37.94</v>
      </c>
    </row>
    <row r="43" customFormat="false" ht="12.75" hidden="false" customHeight="true" outlineLevel="0" collapsed="false">
      <c r="A43" s="27" t="s">
        <v>54</v>
      </c>
      <c r="B43" s="33" t="s">
        <v>55</v>
      </c>
      <c r="C43" s="33"/>
      <c r="D43" s="33"/>
      <c r="E43" s="33"/>
      <c r="F43" s="33"/>
      <c r="G43" s="33"/>
      <c r="H43" s="33"/>
      <c r="I43" s="38" t="n">
        <v>0.01</v>
      </c>
      <c r="J43" s="39" t="n">
        <f aca="false">ROUND($J$26*I43,2)</f>
        <v>25.29</v>
      </c>
    </row>
    <row r="44" customFormat="false" ht="12.75" hidden="false" customHeight="true" outlineLevel="0" collapsed="false">
      <c r="A44" s="27" t="s">
        <v>56</v>
      </c>
      <c r="B44" s="33" t="s">
        <v>57</v>
      </c>
      <c r="C44" s="33"/>
      <c r="D44" s="33"/>
      <c r="E44" s="33"/>
      <c r="F44" s="33"/>
      <c r="G44" s="33"/>
      <c r="H44" s="33"/>
      <c r="I44" s="38" t="n">
        <v>0.006</v>
      </c>
      <c r="J44" s="39" t="n">
        <f aca="false">ROUND($J$26*I44,2)</f>
        <v>15.17</v>
      </c>
    </row>
    <row r="45" customFormat="false" ht="12.75" hidden="false" customHeight="true" outlineLevel="0" collapsed="false">
      <c r="A45" s="27" t="s">
        <v>58</v>
      </c>
      <c r="B45" s="33" t="s">
        <v>59</v>
      </c>
      <c r="C45" s="33"/>
      <c r="D45" s="33"/>
      <c r="E45" s="33"/>
      <c r="F45" s="33"/>
      <c r="G45" s="33"/>
      <c r="H45" s="33"/>
      <c r="I45" s="38" t="n">
        <v>0.002</v>
      </c>
      <c r="J45" s="39" t="n">
        <f aca="false">ROUND($J$26*I45,2)</f>
        <v>5.06</v>
      </c>
    </row>
    <row r="46" customFormat="false" ht="12.75" hidden="false" customHeight="true" outlineLevel="0" collapsed="false">
      <c r="A46" s="27" t="s">
        <v>60</v>
      </c>
      <c r="B46" s="33" t="s">
        <v>61</v>
      </c>
      <c r="C46" s="33"/>
      <c r="D46" s="33"/>
      <c r="E46" s="33"/>
      <c r="F46" s="33"/>
      <c r="G46" s="33"/>
      <c r="H46" s="33"/>
      <c r="I46" s="38" t="n">
        <v>0.08</v>
      </c>
      <c r="J46" s="39" t="n">
        <f aca="false">ROUND($J$26*I46,2)</f>
        <v>202.33</v>
      </c>
    </row>
    <row r="47" customFormat="false" ht="12.75" hidden="false" customHeight="true" outlineLevel="0" collapsed="false">
      <c r="A47" s="35" t="s">
        <v>41</v>
      </c>
      <c r="B47" s="35"/>
      <c r="C47" s="35"/>
      <c r="D47" s="35"/>
      <c r="E47" s="35"/>
      <c r="F47" s="35"/>
      <c r="G47" s="35"/>
      <c r="H47" s="35"/>
      <c r="I47" s="44" t="n">
        <f aca="false">SUM(I39:I46)</f>
        <v>0.358514</v>
      </c>
      <c r="J47" s="36" t="n">
        <f aca="false">SUM(J39:J46)</f>
        <v>906.72</v>
      </c>
    </row>
    <row r="48" customFormat="false" ht="12.75" hidden="false" customHeight="true" outlineLevel="0" collapsed="false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customFormat="false" ht="15.75" hidden="false" customHeight="true" outlineLevel="0" collapsed="false">
      <c r="A49" s="23" t="s">
        <v>62</v>
      </c>
      <c r="B49" s="23"/>
      <c r="C49" s="23"/>
      <c r="D49" s="23"/>
      <c r="E49" s="23"/>
      <c r="F49" s="23"/>
      <c r="G49" s="23"/>
      <c r="H49" s="23"/>
      <c r="I49" s="23"/>
      <c r="J49" s="23"/>
    </row>
    <row r="50" customFormat="false" ht="15.75" hidden="false" customHeight="true" outlineLevel="0" collapsed="false">
      <c r="A50" s="37" t="s">
        <v>63</v>
      </c>
      <c r="B50" s="37" t="s">
        <v>64</v>
      </c>
      <c r="C50" s="37"/>
      <c r="D50" s="37"/>
      <c r="E50" s="37"/>
      <c r="F50" s="37"/>
      <c r="G50" s="37"/>
      <c r="H50" s="37"/>
      <c r="I50" s="37"/>
      <c r="J50" s="12" t="s">
        <v>38</v>
      </c>
    </row>
    <row r="51" customFormat="false" ht="12.75" hidden="false" customHeight="true" outlineLevel="0" collapsed="false">
      <c r="A51" s="27" t="s">
        <v>6</v>
      </c>
      <c r="B51" s="45" t="s">
        <v>65</v>
      </c>
      <c r="C51" s="45"/>
      <c r="D51" s="45"/>
      <c r="E51" s="45"/>
      <c r="F51" s="45"/>
      <c r="G51" s="45"/>
      <c r="H51" s="45"/>
      <c r="I51" s="45"/>
      <c r="J51" s="46" t="n">
        <f aca="false">IF(ROUND((I54*I52*I53)-(J24*0.06),2)&lt;0,0,ROUND((I54*I52*I53)-(J24*0.06),2))*1+(I52*I53*21.726-0.06*J24)*0</f>
        <v>49.54</v>
      </c>
    </row>
    <row r="52" customFormat="false" ht="26.25" hidden="false" customHeight="true" outlineLevel="0" collapsed="false">
      <c r="A52" s="27"/>
      <c r="B52" s="47" t="s">
        <v>66</v>
      </c>
      <c r="C52" s="47"/>
      <c r="D52" s="47"/>
      <c r="E52" s="47"/>
      <c r="F52" s="47"/>
      <c r="G52" s="47"/>
      <c r="H52" s="47"/>
      <c r="I52" s="48" t="n">
        <v>4</v>
      </c>
      <c r="J52" s="49" t="s">
        <v>67</v>
      </c>
    </row>
    <row r="53" customFormat="false" ht="12.75" hidden="false" customHeight="true" outlineLevel="0" collapsed="false">
      <c r="A53" s="27"/>
      <c r="B53" s="45" t="s">
        <v>68</v>
      </c>
      <c r="C53" s="45"/>
      <c r="D53" s="45"/>
      <c r="E53" s="45"/>
      <c r="F53" s="45"/>
      <c r="G53" s="45"/>
      <c r="H53" s="45"/>
      <c r="I53" s="50" t="n">
        <v>2</v>
      </c>
      <c r="J53" s="49"/>
    </row>
    <row r="54" customFormat="false" ht="12.75" hidden="false" customHeight="true" outlineLevel="0" collapsed="false">
      <c r="A54" s="27"/>
      <c r="B54" s="45" t="s">
        <v>69</v>
      </c>
      <c r="C54" s="45"/>
      <c r="D54" s="45"/>
      <c r="E54" s="45"/>
      <c r="F54" s="45"/>
      <c r="G54" s="45"/>
      <c r="H54" s="45"/>
      <c r="I54" s="51" t="n">
        <v>22</v>
      </c>
      <c r="J54" s="49"/>
    </row>
    <row r="55" customFormat="false" ht="12.75" hidden="false" customHeight="true" outlineLevel="0" collapsed="false">
      <c r="A55" s="27" t="s">
        <v>8</v>
      </c>
      <c r="B55" s="45" t="s">
        <v>70</v>
      </c>
      <c r="C55" s="45"/>
      <c r="D55" s="45"/>
      <c r="E55" s="45"/>
      <c r="F55" s="45"/>
      <c r="G55" s="45"/>
      <c r="H55" s="45"/>
      <c r="I55" s="45"/>
      <c r="J55" s="52" t="n">
        <v>425</v>
      </c>
    </row>
    <row r="56" customFormat="false" ht="12.75" hidden="false" customHeight="true" outlineLevel="0" collapsed="false">
      <c r="A56" s="27"/>
      <c r="B56" s="45" t="s">
        <v>71</v>
      </c>
      <c r="C56" s="45"/>
      <c r="D56" s="45"/>
      <c r="E56" s="45"/>
      <c r="F56" s="45"/>
      <c r="G56" s="45"/>
      <c r="H56" s="45"/>
      <c r="I56" s="48"/>
      <c r="J56" s="49" t="n">
        <f aca="false">J55*0.2*-1</f>
        <v>-85</v>
      </c>
    </row>
    <row r="57" customFormat="false" ht="12.75" hidden="false" customHeight="true" outlineLevel="0" collapsed="false">
      <c r="A57" s="53"/>
      <c r="B57" s="45" t="s">
        <v>72</v>
      </c>
      <c r="C57" s="45"/>
      <c r="D57" s="45"/>
      <c r="E57" s="45"/>
      <c r="F57" s="45"/>
      <c r="G57" s="45"/>
      <c r="H57" s="45"/>
      <c r="I57" s="51"/>
      <c r="J57" s="49" t="n">
        <f aca="false">J55/12*0.8</f>
        <v>28.3333333333333</v>
      </c>
    </row>
    <row r="58" customFormat="false" ht="27" hidden="false" customHeight="true" outlineLevel="0" collapsed="false">
      <c r="A58" s="27" t="s">
        <v>11</v>
      </c>
      <c r="B58" s="3" t="s">
        <v>73</v>
      </c>
      <c r="C58" s="3"/>
      <c r="D58" s="3"/>
      <c r="E58" s="3"/>
      <c r="F58" s="3"/>
      <c r="G58" s="3"/>
      <c r="H58" s="3"/>
      <c r="I58" s="3"/>
      <c r="J58" s="46" t="n">
        <v>7.81</v>
      </c>
    </row>
    <row r="59" customFormat="false" ht="27" hidden="false" customHeight="true" outlineLevel="0" collapsed="false">
      <c r="A59" s="27" t="s">
        <v>14</v>
      </c>
      <c r="B59" s="3" t="s">
        <v>74</v>
      </c>
      <c r="C59" s="3"/>
      <c r="D59" s="3"/>
      <c r="E59" s="3"/>
      <c r="F59" s="3"/>
      <c r="G59" s="3"/>
      <c r="H59" s="3"/>
      <c r="I59" s="3"/>
      <c r="J59" s="54" t="n">
        <v>0</v>
      </c>
    </row>
    <row r="60" customFormat="false" ht="27" hidden="false" customHeight="true" outlineLevel="0" collapsed="false">
      <c r="A60" s="27" t="s">
        <v>54</v>
      </c>
      <c r="B60" s="55" t="s">
        <v>75</v>
      </c>
      <c r="C60" s="55"/>
      <c r="D60" s="55"/>
      <c r="E60" s="55"/>
      <c r="F60" s="55"/>
      <c r="G60" s="55"/>
      <c r="H60" s="55"/>
      <c r="I60" s="56" t="s">
        <v>76</v>
      </c>
      <c r="J60" s="57" t="n">
        <f aca="false">526.64*20%</f>
        <v>105.328</v>
      </c>
    </row>
    <row r="61" customFormat="false" ht="12.75" hidden="false" customHeight="true" outlineLevel="0" collapsed="false">
      <c r="A61" s="35" t="s">
        <v>33</v>
      </c>
      <c r="B61" s="35"/>
      <c r="C61" s="35"/>
      <c r="D61" s="35"/>
      <c r="E61" s="35"/>
      <c r="F61" s="35"/>
      <c r="G61" s="35"/>
      <c r="H61" s="35"/>
      <c r="I61" s="35"/>
      <c r="J61" s="36" t="n">
        <f aca="false">SUM(J51:J60)</f>
        <v>531.011333333333</v>
      </c>
    </row>
    <row r="62" customFormat="false" ht="12.75" hidden="false" customHeight="true" outlineLevel="0" collapsed="false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customFormat="false" ht="15.75" hidden="false" customHeight="true" outlineLevel="0" collapsed="false">
      <c r="A63" s="23" t="s">
        <v>77</v>
      </c>
      <c r="B63" s="23"/>
      <c r="C63" s="23"/>
      <c r="D63" s="23"/>
      <c r="E63" s="23"/>
      <c r="F63" s="23"/>
      <c r="G63" s="23"/>
      <c r="H63" s="23"/>
      <c r="I63" s="23"/>
      <c r="J63" s="23"/>
    </row>
    <row r="64" customFormat="false" ht="15.75" hidden="false" customHeight="true" outlineLevel="0" collapsed="false">
      <c r="A64" s="12" t="n">
        <v>2</v>
      </c>
      <c r="B64" s="12" t="s">
        <v>78</v>
      </c>
      <c r="C64" s="12"/>
      <c r="D64" s="12"/>
      <c r="E64" s="12"/>
      <c r="F64" s="12"/>
      <c r="G64" s="12"/>
      <c r="H64" s="12"/>
      <c r="I64" s="12"/>
      <c r="J64" s="12" t="s">
        <v>38</v>
      </c>
    </row>
    <row r="65" customFormat="false" ht="14.25" hidden="false" customHeight="true" outlineLevel="0" collapsed="false">
      <c r="A65" s="6" t="s">
        <v>36</v>
      </c>
      <c r="B65" s="6"/>
      <c r="C65" s="3" t="s">
        <v>79</v>
      </c>
      <c r="D65" s="3"/>
      <c r="E65" s="3"/>
      <c r="F65" s="3"/>
      <c r="G65" s="3"/>
      <c r="H65" s="3"/>
      <c r="I65" s="3"/>
      <c r="J65" s="58" t="n">
        <f aca="false">J35</f>
        <v>390.15</v>
      </c>
    </row>
    <row r="66" customFormat="false" ht="14.25" hidden="false" customHeight="true" outlineLevel="0" collapsed="false">
      <c r="A66" s="6" t="s">
        <v>44</v>
      </c>
      <c r="B66" s="6"/>
      <c r="C66" s="3" t="s">
        <v>45</v>
      </c>
      <c r="D66" s="3"/>
      <c r="E66" s="3"/>
      <c r="F66" s="3"/>
      <c r="G66" s="3"/>
      <c r="H66" s="3"/>
      <c r="I66" s="3"/>
      <c r="J66" s="58" t="n">
        <f aca="false">J47</f>
        <v>906.72</v>
      </c>
    </row>
    <row r="67" customFormat="false" ht="14.25" hidden="false" customHeight="true" outlineLevel="0" collapsed="false">
      <c r="A67" s="6" t="s">
        <v>63</v>
      </c>
      <c r="B67" s="6"/>
      <c r="C67" s="3" t="s">
        <v>64</v>
      </c>
      <c r="D67" s="3"/>
      <c r="E67" s="3"/>
      <c r="F67" s="3"/>
      <c r="G67" s="3"/>
      <c r="H67" s="3"/>
      <c r="I67" s="3"/>
      <c r="J67" s="58" t="n">
        <f aca="false">J61</f>
        <v>531.011333333333</v>
      </c>
    </row>
    <row r="68" customFormat="false" ht="14.25" hidden="false" customHeight="true" outlineLevel="0" collapsed="false">
      <c r="A68" s="21" t="s">
        <v>41</v>
      </c>
      <c r="B68" s="21"/>
      <c r="C68" s="21"/>
      <c r="D68" s="21"/>
      <c r="E68" s="21"/>
      <c r="F68" s="21"/>
      <c r="G68" s="21"/>
      <c r="H68" s="21"/>
      <c r="I68" s="21"/>
      <c r="J68" s="59" t="n">
        <f aca="false">SUM(J65+J66+J67)</f>
        <v>1827.88133333333</v>
      </c>
      <c r="L68" s="60"/>
    </row>
    <row r="69" customFormat="false" ht="12.75" hidden="false" customHeight="true" outlineLevel="0" collapsed="false">
      <c r="A69" s="9"/>
      <c r="B69" s="9"/>
      <c r="C69" s="9"/>
      <c r="D69" s="9"/>
      <c r="E69" s="9"/>
      <c r="F69" s="9"/>
      <c r="G69" s="9"/>
      <c r="H69" s="9"/>
      <c r="I69" s="9"/>
      <c r="J69" s="9"/>
      <c r="L69" s="61"/>
    </row>
    <row r="70" customFormat="false" ht="15.75" hidden="false" customHeight="true" outlineLevel="0" collapsed="false">
      <c r="A70" s="23" t="s">
        <v>80</v>
      </c>
      <c r="B70" s="23"/>
      <c r="C70" s="23"/>
      <c r="D70" s="23"/>
      <c r="E70" s="23"/>
      <c r="F70" s="23"/>
      <c r="G70" s="23"/>
      <c r="H70" s="23"/>
      <c r="I70" s="23"/>
      <c r="J70" s="23"/>
    </row>
    <row r="71" customFormat="false" ht="15.75" hidden="false" customHeight="true" outlineLevel="0" collapsed="false">
      <c r="A71" s="37" t="n">
        <v>3</v>
      </c>
      <c r="B71" s="12" t="s">
        <v>81</v>
      </c>
      <c r="C71" s="12"/>
      <c r="D71" s="12"/>
      <c r="E71" s="12"/>
      <c r="F71" s="12"/>
      <c r="G71" s="12"/>
      <c r="H71" s="12"/>
      <c r="I71" s="12"/>
      <c r="J71" s="37" t="s">
        <v>82</v>
      </c>
    </row>
    <row r="72" customFormat="false" ht="46.5" hidden="false" customHeight="true" outlineLevel="0" collapsed="false">
      <c r="A72" s="27" t="s">
        <v>6</v>
      </c>
      <c r="B72" s="3" t="s">
        <v>83</v>
      </c>
      <c r="C72" s="3"/>
      <c r="D72" s="3"/>
      <c r="E72" s="3"/>
      <c r="F72" s="3"/>
      <c r="G72" s="3"/>
      <c r="H72" s="3"/>
      <c r="I72" s="3"/>
      <c r="J72" s="39" t="n">
        <f aca="false">ROUND((($J$26/12)+($J$31/12)+($J$26/12/12)+($J$32/12))*(30/30)*0.01,2)</f>
        <v>2.52</v>
      </c>
    </row>
    <row r="73" customFormat="false" ht="14.25" hidden="false" customHeight="true" outlineLevel="0" collapsed="false">
      <c r="A73" s="27" t="s">
        <v>8</v>
      </c>
      <c r="B73" s="3" t="s">
        <v>84</v>
      </c>
      <c r="C73" s="3"/>
      <c r="D73" s="3"/>
      <c r="E73" s="3"/>
      <c r="F73" s="3"/>
      <c r="G73" s="3"/>
      <c r="H73" s="3"/>
      <c r="I73" s="3"/>
      <c r="J73" s="39" t="n">
        <f aca="false">ROUND($J$72*I46,2)</f>
        <v>0.2</v>
      </c>
    </row>
    <row r="74" customFormat="false" ht="36" hidden="false" customHeight="true" outlineLevel="0" collapsed="false">
      <c r="A74" s="27" t="s">
        <v>11</v>
      </c>
      <c r="B74" s="3" t="s">
        <v>85</v>
      </c>
      <c r="C74" s="3"/>
      <c r="D74" s="3"/>
      <c r="E74" s="3"/>
      <c r="F74" s="3"/>
      <c r="G74" s="3"/>
      <c r="H74" s="3"/>
      <c r="I74" s="62" t="n">
        <v>0.0019</v>
      </c>
      <c r="J74" s="39" t="n">
        <f aca="false">ROUND($J$26*I74,2)</f>
        <v>4.81</v>
      </c>
    </row>
    <row r="75" customFormat="false" ht="27" hidden="false" customHeight="true" outlineLevel="0" collapsed="false">
      <c r="A75" s="27" t="s">
        <v>14</v>
      </c>
      <c r="B75" s="3" t="s">
        <v>86</v>
      </c>
      <c r="C75" s="3"/>
      <c r="D75" s="3"/>
      <c r="E75" s="3"/>
      <c r="F75" s="3"/>
      <c r="G75" s="3"/>
      <c r="H75" s="3"/>
      <c r="I75" s="3"/>
      <c r="J75" s="39" t="n">
        <f aca="false">ROUND(((($J$26/30)*7)/$H$10)*0.9,2)</f>
        <v>44.26</v>
      </c>
    </row>
    <row r="76" customFormat="false" ht="14.25" hidden="false" customHeight="true" outlineLevel="0" collapsed="false">
      <c r="A76" s="27" t="s">
        <v>54</v>
      </c>
      <c r="B76" s="3" t="s">
        <v>87</v>
      </c>
      <c r="C76" s="3"/>
      <c r="D76" s="3"/>
      <c r="E76" s="3"/>
      <c r="F76" s="3"/>
      <c r="G76" s="3"/>
      <c r="H76" s="3"/>
      <c r="I76" s="3"/>
      <c r="J76" s="39" t="n">
        <f aca="false">ROUND($I$47*J75,2)</f>
        <v>15.87</v>
      </c>
    </row>
    <row r="77" customFormat="false" ht="36" hidden="false" customHeight="true" outlineLevel="0" collapsed="false">
      <c r="A77" s="27" t="s">
        <v>56</v>
      </c>
      <c r="B77" s="3" t="s">
        <v>88</v>
      </c>
      <c r="C77" s="3"/>
      <c r="D77" s="3"/>
      <c r="E77" s="3"/>
      <c r="F77" s="3"/>
      <c r="G77" s="3"/>
      <c r="H77" s="3"/>
      <c r="I77" s="62" t="n">
        <v>0.0381</v>
      </c>
      <c r="J77" s="39" t="n">
        <f aca="false">ROUND($J$26*I77,2)</f>
        <v>96.36</v>
      </c>
    </row>
    <row r="78" customFormat="false" ht="12.75" hidden="false" customHeight="true" outlineLevel="0" collapsed="false">
      <c r="A78" s="35" t="s">
        <v>41</v>
      </c>
      <c r="B78" s="35"/>
      <c r="C78" s="35"/>
      <c r="D78" s="35"/>
      <c r="E78" s="35"/>
      <c r="F78" s="35"/>
      <c r="G78" s="35"/>
      <c r="H78" s="35"/>
      <c r="I78" s="35"/>
      <c r="J78" s="36" t="n">
        <f aca="false">SUM(J72:J77)</f>
        <v>164.02</v>
      </c>
    </row>
    <row r="79" customFormat="false" ht="12.75" hidden="false" customHeight="true" outlineLevel="0" collapsed="false">
      <c r="A79" s="9"/>
      <c r="B79" s="9"/>
      <c r="C79" s="9"/>
      <c r="D79" s="9"/>
      <c r="E79" s="9"/>
      <c r="F79" s="9"/>
      <c r="G79" s="9"/>
      <c r="H79" s="9"/>
      <c r="I79" s="9"/>
      <c r="J79" s="9"/>
    </row>
    <row r="80" customFormat="false" ht="15.75" hidden="false" customHeight="true" outlineLevel="0" collapsed="false">
      <c r="A80" s="23" t="s">
        <v>89</v>
      </c>
      <c r="B80" s="23"/>
      <c r="C80" s="23"/>
      <c r="D80" s="23"/>
      <c r="E80" s="23"/>
      <c r="F80" s="23"/>
      <c r="G80" s="23"/>
      <c r="H80" s="23"/>
      <c r="I80" s="23"/>
      <c r="J80" s="23"/>
    </row>
    <row r="81" customFormat="false" ht="27" hidden="false" customHeight="true" outlineLevel="0" collapsed="false">
      <c r="A81" s="63" t="s">
        <v>90</v>
      </c>
      <c r="B81" s="63"/>
      <c r="C81" s="63"/>
      <c r="D81" s="63"/>
      <c r="E81" s="63"/>
      <c r="F81" s="63"/>
      <c r="G81" s="63"/>
      <c r="H81" s="63"/>
      <c r="I81" s="63"/>
      <c r="J81" s="64" t="n">
        <f aca="false">J84+J26+J31+J32</f>
        <v>3045.83</v>
      </c>
    </row>
    <row r="82" customFormat="false" ht="14.25" hidden="false" customHeight="tru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customFormat="false" ht="15" hidden="false" customHeight="true" outlineLevel="0" collapsed="false">
      <c r="A83" s="65" t="s">
        <v>91</v>
      </c>
      <c r="B83" s="37" t="s">
        <v>92</v>
      </c>
      <c r="C83" s="37"/>
      <c r="D83" s="37"/>
      <c r="E83" s="37"/>
      <c r="F83" s="37"/>
      <c r="G83" s="37"/>
      <c r="H83" s="37"/>
      <c r="I83" s="37"/>
      <c r="J83" s="65" t="s">
        <v>38</v>
      </c>
    </row>
    <row r="84" customFormat="false" ht="12.75" hidden="false" customHeight="true" outlineLevel="0" collapsed="false">
      <c r="A84" s="32" t="s">
        <v>6</v>
      </c>
      <c r="B84" s="3" t="s">
        <v>93</v>
      </c>
      <c r="C84" s="3"/>
      <c r="D84" s="3"/>
      <c r="E84" s="3"/>
      <c r="F84" s="3"/>
      <c r="G84" s="3"/>
      <c r="H84" s="3"/>
      <c r="I84" s="30" t="n">
        <v>0.09075</v>
      </c>
      <c r="J84" s="39" t="n">
        <f aca="false">ROUND(($J$26*I84),2)</f>
        <v>229.52</v>
      </c>
    </row>
    <row r="85" customFormat="false" ht="12.75" hidden="false" customHeight="true" outlineLevel="0" collapsed="false">
      <c r="A85" s="32" t="s">
        <v>8</v>
      </c>
      <c r="B85" s="33" t="s">
        <v>94</v>
      </c>
      <c r="C85" s="33"/>
      <c r="D85" s="33"/>
      <c r="E85" s="33"/>
      <c r="F85" s="33"/>
      <c r="G85" s="33"/>
      <c r="H85" s="33"/>
      <c r="I85" s="33"/>
      <c r="J85" s="66" t="n">
        <f aca="false">ROUND((($J$81/30)*0.16)/12,2)</f>
        <v>1.35</v>
      </c>
    </row>
    <row r="86" customFormat="false" ht="12.75" hidden="false" customHeight="true" outlineLevel="0" collapsed="false">
      <c r="A86" s="32" t="s">
        <v>11</v>
      </c>
      <c r="B86" s="33" t="s">
        <v>95</v>
      </c>
      <c r="C86" s="33"/>
      <c r="D86" s="33"/>
      <c r="E86" s="33"/>
      <c r="F86" s="33"/>
      <c r="G86" s="33"/>
      <c r="H86" s="33"/>
      <c r="I86" s="33"/>
      <c r="J86" s="66" t="n">
        <f aca="false">ROUND((($J$81/30)*5)/12*0.015,2)</f>
        <v>0.63</v>
      </c>
    </row>
    <row r="87" customFormat="false" ht="12.75" hidden="false" customHeight="true" outlineLevel="0" collapsed="false">
      <c r="A87" s="32" t="s">
        <v>14</v>
      </c>
      <c r="B87" s="33" t="s">
        <v>96</v>
      </c>
      <c r="C87" s="33"/>
      <c r="D87" s="33"/>
      <c r="E87" s="33"/>
      <c r="F87" s="33"/>
      <c r="G87" s="33"/>
      <c r="H87" s="33"/>
      <c r="I87" s="33"/>
      <c r="J87" s="34" t="n">
        <f aca="false">ROUND(((($J$81/30)*15)/12)*0.0078,2)</f>
        <v>0.99</v>
      </c>
    </row>
    <row r="88" customFormat="false" ht="12.75" hidden="false" customHeight="true" outlineLevel="0" collapsed="false">
      <c r="A88" s="32" t="s">
        <v>54</v>
      </c>
      <c r="B88" s="33" t="s">
        <v>97</v>
      </c>
      <c r="C88" s="33"/>
      <c r="D88" s="33"/>
      <c r="E88" s="33"/>
      <c r="F88" s="33"/>
      <c r="G88" s="33"/>
      <c r="H88" s="33"/>
      <c r="I88" s="33"/>
      <c r="J88" s="39" t="n">
        <f aca="false">ROUND(((($J$26+$J$26/3)*4/12)/12)*0.02,2)</f>
        <v>1.87</v>
      </c>
    </row>
    <row r="89" customFormat="false" ht="12.75" hidden="false" customHeight="true" outlineLevel="0" collapsed="false">
      <c r="A89" s="32" t="s">
        <v>56</v>
      </c>
      <c r="B89" s="33" t="s">
        <v>98</v>
      </c>
      <c r="C89" s="33"/>
      <c r="D89" s="33"/>
      <c r="E89" s="33"/>
      <c r="F89" s="33"/>
      <c r="G89" s="33"/>
      <c r="H89" s="33"/>
      <c r="I89" s="33"/>
      <c r="J89" s="34" t="n">
        <f aca="false">ROUND(((($J$81/30)*0.55)/12),2)</f>
        <v>4.65</v>
      </c>
    </row>
    <row r="90" customFormat="false" ht="12.75" hidden="false" customHeight="true" outlineLevel="0" collapsed="false">
      <c r="A90" s="35" t="s">
        <v>41</v>
      </c>
      <c r="B90" s="35"/>
      <c r="C90" s="35"/>
      <c r="D90" s="35"/>
      <c r="E90" s="35"/>
      <c r="F90" s="35"/>
      <c r="G90" s="35"/>
      <c r="H90" s="35"/>
      <c r="I90" s="35"/>
      <c r="J90" s="67" t="n">
        <f aca="false">SUM(J84:J89)</f>
        <v>239.01</v>
      </c>
    </row>
    <row r="91" customFormat="false" ht="14.25" hidden="false" customHeight="true" outlineLevel="0" collapsed="false">
      <c r="A91" s="32" t="s">
        <v>58</v>
      </c>
      <c r="B91" s="33" t="s">
        <v>99</v>
      </c>
      <c r="C91" s="33"/>
      <c r="D91" s="33"/>
      <c r="E91" s="33"/>
      <c r="F91" s="33"/>
      <c r="G91" s="33"/>
      <c r="H91" s="33"/>
      <c r="I91" s="33"/>
      <c r="J91" s="34" t="n">
        <f aca="false">ROUND(I47*J90,2)</f>
        <v>85.69</v>
      </c>
    </row>
    <row r="92" customFormat="false" ht="12.75" hidden="false" customHeight="true" outlineLevel="0" collapsed="false">
      <c r="A92" s="35" t="s">
        <v>41</v>
      </c>
      <c r="B92" s="35"/>
      <c r="C92" s="35"/>
      <c r="D92" s="35"/>
      <c r="E92" s="35"/>
      <c r="F92" s="35"/>
      <c r="G92" s="35"/>
      <c r="H92" s="35"/>
      <c r="I92" s="35"/>
      <c r="J92" s="36" t="n">
        <f aca="false">SUM(J90:J91)</f>
        <v>324.7</v>
      </c>
    </row>
    <row r="93" customFormat="false" ht="15.75" hidden="false" customHeight="true" outlineLevel="0" collapsed="false">
      <c r="A93" s="23" t="s">
        <v>100</v>
      </c>
      <c r="B93" s="23"/>
      <c r="C93" s="23"/>
      <c r="D93" s="23"/>
      <c r="E93" s="23"/>
      <c r="F93" s="23"/>
      <c r="G93" s="23"/>
      <c r="H93" s="23"/>
      <c r="I93" s="23"/>
      <c r="J93" s="23"/>
    </row>
    <row r="94" customFormat="false" ht="15" hidden="false" customHeight="true" outlineLevel="0" collapsed="false">
      <c r="A94" s="37" t="s">
        <v>101</v>
      </c>
      <c r="B94" s="37" t="s">
        <v>102</v>
      </c>
      <c r="C94" s="37"/>
      <c r="D94" s="37"/>
      <c r="E94" s="37"/>
      <c r="F94" s="37"/>
      <c r="G94" s="37"/>
      <c r="H94" s="37"/>
      <c r="I94" s="37"/>
      <c r="J94" s="68" t="s">
        <v>38</v>
      </c>
    </row>
    <row r="95" customFormat="false" ht="12.75" hidden="false" customHeight="true" outlineLevel="0" collapsed="false">
      <c r="A95" s="27" t="s">
        <v>6</v>
      </c>
      <c r="B95" s="33" t="s">
        <v>103</v>
      </c>
      <c r="C95" s="33"/>
      <c r="D95" s="33"/>
      <c r="E95" s="33"/>
      <c r="F95" s="33"/>
      <c r="G95" s="33"/>
      <c r="H95" s="33"/>
      <c r="I95" s="33"/>
      <c r="J95" s="39" t="n">
        <v>0</v>
      </c>
    </row>
    <row r="96" customFormat="false" ht="12.75" hidden="false" customHeight="true" outlineLevel="0" collapsed="false">
      <c r="A96" s="31" t="s">
        <v>41</v>
      </c>
      <c r="B96" s="31"/>
      <c r="C96" s="31"/>
      <c r="D96" s="31"/>
      <c r="E96" s="31"/>
      <c r="F96" s="31"/>
      <c r="G96" s="31"/>
      <c r="H96" s="31"/>
      <c r="I96" s="31"/>
      <c r="J96" s="39" t="n">
        <v>0</v>
      </c>
    </row>
    <row r="97" customFormat="false" ht="12.75" hidden="false" customHeight="true" outlineLevel="0" collapsed="false">
      <c r="A97" s="32" t="s">
        <v>8</v>
      </c>
      <c r="B97" s="33" t="s">
        <v>104</v>
      </c>
      <c r="C97" s="33"/>
      <c r="D97" s="33"/>
      <c r="E97" s="33"/>
      <c r="F97" s="33"/>
      <c r="G97" s="33"/>
      <c r="H97" s="33"/>
      <c r="I97" s="33"/>
      <c r="J97" s="34" t="n">
        <f aca="false">ROUND(I47*J96,2)</f>
        <v>0</v>
      </c>
    </row>
    <row r="98" customFormat="false" ht="12.75" hidden="false" customHeight="true" outlineLevel="0" collapsed="false">
      <c r="A98" s="35" t="s">
        <v>41</v>
      </c>
      <c r="B98" s="35"/>
      <c r="C98" s="35"/>
      <c r="D98" s="35"/>
      <c r="E98" s="35"/>
      <c r="F98" s="35"/>
      <c r="G98" s="35"/>
      <c r="H98" s="35"/>
      <c r="I98" s="35"/>
      <c r="J98" s="36" t="n">
        <f aca="false">SUM(J96:J97)</f>
        <v>0</v>
      </c>
    </row>
    <row r="99" customFormat="false" ht="12.75" hidden="false" customHeight="true" outlineLevel="0" collapsed="false">
      <c r="A99" s="11"/>
      <c r="B99" s="11"/>
      <c r="C99" s="11"/>
      <c r="D99" s="11"/>
      <c r="E99" s="11"/>
      <c r="F99" s="11"/>
      <c r="G99" s="11"/>
      <c r="H99" s="11"/>
      <c r="I99" s="11"/>
      <c r="J99" s="11"/>
    </row>
    <row r="100" customFormat="false" ht="15.75" hidden="false" customHeight="true" outlineLevel="0" collapsed="false">
      <c r="A100" s="23" t="s">
        <v>105</v>
      </c>
      <c r="B100" s="23"/>
      <c r="C100" s="23"/>
      <c r="D100" s="23"/>
      <c r="E100" s="23"/>
      <c r="F100" s="23"/>
      <c r="G100" s="23"/>
      <c r="H100" s="23"/>
      <c r="I100" s="23"/>
      <c r="J100" s="23"/>
    </row>
    <row r="101" customFormat="false" ht="15.75" hidden="false" customHeight="true" outlineLevel="0" collapsed="false">
      <c r="A101" s="12" t="n">
        <v>4</v>
      </c>
      <c r="B101" s="12" t="s">
        <v>106</v>
      </c>
      <c r="C101" s="12"/>
      <c r="D101" s="12"/>
      <c r="E101" s="12"/>
      <c r="F101" s="12"/>
      <c r="G101" s="12"/>
      <c r="H101" s="12"/>
      <c r="I101" s="12"/>
      <c r="J101" s="68" t="s">
        <v>38</v>
      </c>
    </row>
    <row r="102" customFormat="false" ht="14.25" hidden="false" customHeight="true" outlineLevel="0" collapsed="false">
      <c r="A102" s="6" t="s">
        <v>91</v>
      </c>
      <c r="B102" s="3" t="s">
        <v>92</v>
      </c>
      <c r="C102" s="3"/>
      <c r="D102" s="3"/>
      <c r="E102" s="3"/>
      <c r="F102" s="3"/>
      <c r="G102" s="3"/>
      <c r="H102" s="3"/>
      <c r="I102" s="3"/>
      <c r="J102" s="39" t="n">
        <f aca="false">J92</f>
        <v>324.7</v>
      </c>
    </row>
    <row r="103" customFormat="false" ht="14.25" hidden="false" customHeight="true" outlineLevel="0" collapsed="false">
      <c r="A103" s="6" t="s">
        <v>107</v>
      </c>
      <c r="B103" s="3" t="s">
        <v>102</v>
      </c>
      <c r="C103" s="3"/>
      <c r="D103" s="3"/>
      <c r="E103" s="3"/>
      <c r="F103" s="3"/>
      <c r="G103" s="3"/>
      <c r="H103" s="3"/>
      <c r="I103" s="3"/>
      <c r="J103" s="39" t="n">
        <f aca="false">J98</f>
        <v>0</v>
      </c>
    </row>
    <row r="104" customFormat="false" ht="14.25" hidden="false" customHeight="true" outlineLevel="0" collapsed="false">
      <c r="A104" s="21" t="s">
        <v>41</v>
      </c>
      <c r="B104" s="21"/>
      <c r="C104" s="21"/>
      <c r="D104" s="21"/>
      <c r="E104" s="21"/>
      <c r="F104" s="21"/>
      <c r="G104" s="21"/>
      <c r="H104" s="21"/>
      <c r="I104" s="21"/>
      <c r="J104" s="36" t="n">
        <f aca="false">SUM(J102+J103)</f>
        <v>324.7</v>
      </c>
    </row>
    <row r="105" customFormat="false" ht="12.75" hidden="false" customHeight="true" outlineLevel="0" collapsed="false">
      <c r="A105" s="9"/>
      <c r="B105" s="9"/>
      <c r="C105" s="9"/>
      <c r="D105" s="9"/>
      <c r="E105" s="9"/>
      <c r="F105" s="9"/>
      <c r="G105" s="9"/>
      <c r="H105" s="9"/>
      <c r="I105" s="9"/>
      <c r="J105" s="9"/>
    </row>
    <row r="106" customFormat="false" ht="15.75" hidden="false" customHeight="true" outlineLevel="0" collapsed="false">
      <c r="A106" s="23" t="s">
        <v>108</v>
      </c>
      <c r="B106" s="23"/>
      <c r="C106" s="23"/>
      <c r="D106" s="23"/>
      <c r="E106" s="23"/>
      <c r="F106" s="23"/>
      <c r="G106" s="23"/>
      <c r="H106" s="23"/>
      <c r="I106" s="23"/>
      <c r="J106" s="23"/>
    </row>
    <row r="107" customFormat="false" ht="15.75" hidden="false" customHeight="true" outlineLevel="0" collapsed="false">
      <c r="A107" s="37" t="n">
        <v>5</v>
      </c>
      <c r="B107" s="37" t="s">
        <v>109</v>
      </c>
      <c r="C107" s="37"/>
      <c r="D107" s="37"/>
      <c r="E107" s="37"/>
      <c r="F107" s="37"/>
      <c r="G107" s="37"/>
      <c r="H107" s="37"/>
      <c r="I107" s="37"/>
      <c r="J107" s="37" t="s">
        <v>38</v>
      </c>
    </row>
    <row r="108" customFormat="false" ht="12.75" hidden="false" customHeight="true" outlineLevel="0" collapsed="false">
      <c r="A108" s="27" t="s">
        <v>6</v>
      </c>
      <c r="B108" s="33" t="s">
        <v>110</v>
      </c>
      <c r="C108" s="33"/>
      <c r="D108" s="33"/>
      <c r="E108" s="33"/>
      <c r="F108" s="33"/>
      <c r="G108" s="33"/>
      <c r="H108" s="33"/>
      <c r="I108" s="33"/>
      <c r="J108" s="39" t="n">
        <f aca="false">'INSUMOS AUX MANUT'!D34</f>
        <v>113.726666666667</v>
      </c>
    </row>
    <row r="109" customFormat="false" ht="12.75" hidden="false" customHeight="true" outlineLevel="0" collapsed="false">
      <c r="A109" s="27" t="s">
        <v>8</v>
      </c>
      <c r="B109" s="33" t="s">
        <v>111</v>
      </c>
      <c r="C109" s="33"/>
      <c r="D109" s="33"/>
      <c r="E109" s="33"/>
      <c r="F109" s="33"/>
      <c r="G109" s="33"/>
      <c r="H109" s="33"/>
      <c r="I109" s="33"/>
      <c r="J109" s="39" t="n">
        <f aca="false">'INSUMOS AUX MANUT'!D32</f>
        <v>63.6166666666667</v>
      </c>
    </row>
    <row r="110" customFormat="false" ht="12.75" hidden="false" customHeight="true" outlineLevel="0" collapsed="false">
      <c r="A110" s="27" t="s">
        <v>11</v>
      </c>
      <c r="B110" s="33" t="s">
        <v>112</v>
      </c>
      <c r="C110" s="33"/>
      <c r="D110" s="33"/>
      <c r="E110" s="33"/>
      <c r="F110" s="33"/>
      <c r="G110" s="33"/>
      <c r="H110" s="33"/>
      <c r="I110" s="33"/>
      <c r="J110" s="69" t="n">
        <v>0</v>
      </c>
    </row>
    <row r="111" customFormat="false" ht="12.75" hidden="false" customHeight="true" outlineLevel="0" collapsed="false">
      <c r="A111" s="27" t="s">
        <v>14</v>
      </c>
      <c r="B111" s="33" t="s">
        <v>113</v>
      </c>
      <c r="C111" s="33"/>
      <c r="D111" s="33"/>
      <c r="E111" s="33"/>
      <c r="F111" s="33"/>
      <c r="G111" s="33"/>
      <c r="H111" s="33"/>
      <c r="I111" s="33"/>
      <c r="J111" s="69" t="s">
        <v>114</v>
      </c>
    </row>
    <row r="112" customFormat="false" ht="12.75" hidden="false" customHeight="true" outlineLevel="0" collapsed="false">
      <c r="A112" s="35" t="s">
        <v>33</v>
      </c>
      <c r="B112" s="35"/>
      <c r="C112" s="35"/>
      <c r="D112" s="35"/>
      <c r="E112" s="35"/>
      <c r="F112" s="35"/>
      <c r="G112" s="35"/>
      <c r="H112" s="35"/>
      <c r="I112" s="35"/>
      <c r="J112" s="70" t="n">
        <f aca="false">SUM(J108:J111)</f>
        <v>177.343333333333</v>
      </c>
    </row>
    <row r="113" customFormat="false" ht="12.75" hidden="false" customHeight="true" outlineLevel="0" collapsed="false">
      <c r="A113" s="9"/>
      <c r="B113" s="9"/>
      <c r="C113" s="9"/>
      <c r="D113" s="9"/>
      <c r="E113" s="9"/>
      <c r="F113" s="9"/>
      <c r="G113" s="9"/>
      <c r="H113" s="9"/>
      <c r="I113" s="9"/>
      <c r="J113" s="9"/>
    </row>
    <row r="114" customFormat="false" ht="15.75" hidden="false" customHeight="true" outlineLevel="0" collapsed="false">
      <c r="A114" s="23" t="s">
        <v>115</v>
      </c>
      <c r="B114" s="23"/>
      <c r="C114" s="23"/>
      <c r="D114" s="23"/>
      <c r="E114" s="23"/>
      <c r="F114" s="23"/>
      <c r="G114" s="23"/>
      <c r="H114" s="23"/>
      <c r="I114" s="23"/>
      <c r="J114" s="23"/>
    </row>
    <row r="115" customFormat="false" ht="30" hidden="false" customHeight="true" outlineLevel="0" collapsed="false">
      <c r="A115" s="37" t="n">
        <v>6</v>
      </c>
      <c r="B115" s="37" t="s">
        <v>116</v>
      </c>
      <c r="C115" s="37"/>
      <c r="D115" s="37"/>
      <c r="E115" s="37"/>
      <c r="F115" s="37"/>
      <c r="G115" s="37"/>
      <c r="H115" s="37"/>
      <c r="I115" s="12" t="s">
        <v>46</v>
      </c>
      <c r="J115" s="71" t="s">
        <v>117</v>
      </c>
    </row>
    <row r="116" customFormat="false" ht="12.75" hidden="false" customHeight="true" outlineLevel="0" collapsed="false">
      <c r="A116" s="72" t="s">
        <v>118</v>
      </c>
      <c r="B116" s="72"/>
      <c r="C116" s="72"/>
      <c r="D116" s="72"/>
      <c r="E116" s="72"/>
      <c r="F116" s="72"/>
      <c r="G116" s="72"/>
      <c r="H116" s="72"/>
      <c r="I116" s="73" t="s">
        <v>67</v>
      </c>
      <c r="J116" s="74" t="n">
        <f aca="false">SUM(J26+J68+J78+J104+J112)</f>
        <v>5023.06466666667</v>
      </c>
    </row>
    <row r="117" customFormat="false" ht="15.75" hidden="false" customHeight="true" outlineLevel="0" collapsed="false">
      <c r="A117" s="75" t="s">
        <v>6</v>
      </c>
      <c r="B117" s="76" t="s">
        <v>119</v>
      </c>
      <c r="C117" s="76"/>
      <c r="D117" s="76"/>
      <c r="E117" s="76"/>
      <c r="F117" s="76"/>
      <c r="G117" s="76"/>
      <c r="H117" s="76"/>
      <c r="I117" s="77" t="n">
        <v>0.03</v>
      </c>
      <c r="J117" s="39" t="n">
        <f aca="false">ROUND(I117*J116,2)</f>
        <v>150.69</v>
      </c>
    </row>
    <row r="118" customFormat="false" ht="12.75" hidden="false" customHeight="true" outlineLevel="0" collapsed="false">
      <c r="A118" s="72" t="s">
        <v>120</v>
      </c>
      <c r="B118" s="72"/>
      <c r="C118" s="72"/>
      <c r="D118" s="72"/>
      <c r="E118" s="72"/>
      <c r="F118" s="72"/>
      <c r="G118" s="72"/>
      <c r="H118" s="72"/>
      <c r="I118" s="78"/>
      <c r="J118" s="74" t="n">
        <f aca="false">SUM(J26+J68+J78+J104+J112+J117)</f>
        <v>5173.75466666667</v>
      </c>
    </row>
    <row r="119" customFormat="false" ht="15.75" hidden="false" customHeight="true" outlineLevel="0" collapsed="false">
      <c r="A119" s="75" t="s">
        <v>8</v>
      </c>
      <c r="B119" s="76" t="s">
        <v>121</v>
      </c>
      <c r="C119" s="76"/>
      <c r="D119" s="76"/>
      <c r="E119" s="76"/>
      <c r="F119" s="76"/>
      <c r="G119" s="76"/>
      <c r="H119" s="76"/>
      <c r="I119" s="77" t="n">
        <v>0.0679</v>
      </c>
      <c r="J119" s="39" t="n">
        <f aca="false">ROUND(I119*J118,2)</f>
        <v>351.3</v>
      </c>
      <c r="K119" s="79"/>
    </row>
    <row r="120" customFormat="false" ht="12.75" hidden="false" customHeight="true" outlineLevel="0" collapsed="false">
      <c r="A120" s="72" t="s">
        <v>122</v>
      </c>
      <c r="B120" s="72"/>
      <c r="C120" s="72"/>
      <c r="D120" s="72"/>
      <c r="E120" s="72"/>
      <c r="F120" s="72"/>
      <c r="G120" s="72"/>
      <c r="H120" s="72"/>
      <c r="I120" s="78" t="s">
        <v>67</v>
      </c>
      <c r="J120" s="74" t="n">
        <f aca="false">SUM(J26+J68+J78+J104+J112+J117+J119)</f>
        <v>5525.05466666667</v>
      </c>
    </row>
    <row r="121" customFormat="false" ht="15.75" hidden="false" customHeight="true" outlineLevel="0" collapsed="false">
      <c r="A121" s="75" t="s">
        <v>11</v>
      </c>
      <c r="B121" s="76" t="s">
        <v>123</v>
      </c>
      <c r="C121" s="76"/>
      <c r="D121" s="76"/>
      <c r="E121" s="76"/>
      <c r="F121" s="76"/>
      <c r="G121" s="76"/>
      <c r="H121" s="76"/>
      <c r="I121" s="28" t="s">
        <v>67</v>
      </c>
      <c r="J121" s="80" t="s">
        <v>67</v>
      </c>
    </row>
    <row r="122" customFormat="false" ht="12.75" hidden="false" customHeight="true" outlineLevel="0" collapsed="false">
      <c r="A122" s="27"/>
      <c r="B122" s="33" t="s">
        <v>124</v>
      </c>
      <c r="C122" s="33"/>
      <c r="D122" s="33"/>
      <c r="E122" s="33"/>
      <c r="F122" s="33"/>
      <c r="G122" s="33"/>
      <c r="H122" s="33"/>
      <c r="I122" s="28" t="s">
        <v>67</v>
      </c>
      <c r="J122" s="80" t="s">
        <v>67</v>
      </c>
    </row>
    <row r="123" customFormat="false" ht="12.75" hidden="false" customHeight="true" outlineLevel="0" collapsed="false">
      <c r="A123" s="27"/>
      <c r="B123" s="33" t="s">
        <v>125</v>
      </c>
      <c r="C123" s="33"/>
      <c r="D123" s="33"/>
      <c r="E123" s="33"/>
      <c r="F123" s="33"/>
      <c r="G123" s="33"/>
      <c r="H123" s="33"/>
      <c r="I123" s="81" t="n">
        <v>0.0579</v>
      </c>
      <c r="J123" s="39" t="n">
        <f aca="false">ROUND(($J$120/(1-$I$132))*I123,2)</f>
        <v>353.64</v>
      </c>
    </row>
    <row r="124" customFormat="false" ht="12.75" hidden="false" customHeight="true" outlineLevel="0" collapsed="false">
      <c r="A124" s="27"/>
      <c r="B124" s="33" t="s">
        <v>126</v>
      </c>
      <c r="C124" s="33"/>
      <c r="D124" s="33"/>
      <c r="E124" s="33"/>
      <c r="F124" s="33"/>
      <c r="G124" s="33"/>
      <c r="H124" s="33"/>
      <c r="I124" s="81" t="n">
        <v>0.0125</v>
      </c>
      <c r="J124" s="39" t="n">
        <f aca="false">ROUND(($J$120/(1-$I$132))*I124,2)</f>
        <v>76.35</v>
      </c>
    </row>
    <row r="125" customFormat="false" ht="27" hidden="false" customHeight="true" outlineLevel="0" collapsed="false">
      <c r="A125" s="27"/>
      <c r="B125" s="3" t="s">
        <v>127</v>
      </c>
      <c r="C125" s="3"/>
      <c r="D125" s="3"/>
      <c r="E125" s="3"/>
      <c r="F125" s="3"/>
      <c r="G125" s="3"/>
      <c r="H125" s="3"/>
      <c r="I125" s="82" t="s">
        <v>67</v>
      </c>
      <c r="J125" s="80" t="s">
        <v>67</v>
      </c>
    </row>
    <row r="126" customFormat="false" ht="27" hidden="false" customHeight="true" outlineLevel="0" collapsed="false">
      <c r="A126" s="27"/>
      <c r="B126" s="3" t="s">
        <v>128</v>
      </c>
      <c r="C126" s="3"/>
      <c r="D126" s="3"/>
      <c r="E126" s="3"/>
      <c r="F126" s="3"/>
      <c r="G126" s="3"/>
      <c r="H126" s="3"/>
      <c r="I126" s="82" t="s">
        <v>67</v>
      </c>
      <c r="J126" s="80" t="s">
        <v>67</v>
      </c>
    </row>
    <row r="127" customFormat="false" ht="12.75" hidden="false" customHeight="true" outlineLevel="0" collapsed="false">
      <c r="A127" s="27"/>
      <c r="B127" s="33" t="s">
        <v>129</v>
      </c>
      <c r="C127" s="33"/>
      <c r="D127" s="33"/>
      <c r="E127" s="33"/>
      <c r="F127" s="33"/>
      <c r="G127" s="33"/>
      <c r="H127" s="33"/>
      <c r="I127" s="82" t="s">
        <v>67</v>
      </c>
      <c r="J127" s="80" t="s">
        <v>67</v>
      </c>
    </row>
    <row r="128" customFormat="false" ht="12.75" hidden="false" customHeight="true" outlineLevel="0" collapsed="false">
      <c r="A128" s="27"/>
      <c r="B128" s="33" t="s">
        <v>130</v>
      </c>
      <c r="C128" s="33"/>
      <c r="D128" s="33"/>
      <c r="E128" s="33"/>
      <c r="F128" s="33"/>
      <c r="G128" s="33"/>
      <c r="H128" s="33"/>
      <c r="I128" s="82" t="s">
        <v>67</v>
      </c>
      <c r="J128" s="80" t="s">
        <v>67</v>
      </c>
    </row>
    <row r="129" customFormat="false" ht="12.75" hidden="false" customHeight="true" outlineLevel="0" collapsed="false">
      <c r="A129" s="27"/>
      <c r="B129" s="33" t="s">
        <v>131</v>
      </c>
      <c r="C129" s="33"/>
      <c r="D129" s="33"/>
      <c r="E129" s="33"/>
      <c r="F129" s="33"/>
      <c r="G129" s="33"/>
      <c r="H129" s="33"/>
      <c r="I129" s="81" t="n">
        <v>0.025</v>
      </c>
      <c r="J129" s="39" t="n">
        <f aca="false">ROUND(($J$120/(1-$I$132))*I129,2)</f>
        <v>152.69</v>
      </c>
    </row>
    <row r="130" customFormat="false" ht="12.75" hidden="false" customHeight="true" outlineLevel="0" collapsed="false">
      <c r="A130" s="35" t="s">
        <v>41</v>
      </c>
      <c r="B130" s="35"/>
      <c r="C130" s="35"/>
      <c r="D130" s="35"/>
      <c r="E130" s="35"/>
      <c r="F130" s="35"/>
      <c r="G130" s="35"/>
      <c r="H130" s="35"/>
      <c r="I130" s="35"/>
      <c r="J130" s="36" t="n">
        <f aca="false">SUM(J117+J119+J123+J124+J129)</f>
        <v>1084.67</v>
      </c>
    </row>
    <row r="131" customFormat="false" ht="12.75" hidden="false" customHeight="true" outlineLevel="0" collapsed="false">
      <c r="A131" s="11"/>
      <c r="B131" s="11"/>
      <c r="C131" s="11"/>
      <c r="D131" s="11"/>
      <c r="E131" s="11"/>
      <c r="F131" s="11"/>
      <c r="G131" s="11"/>
      <c r="H131" s="11"/>
      <c r="I131" s="11"/>
      <c r="J131" s="11"/>
    </row>
    <row r="132" customFormat="false" ht="14.25" hidden="false" customHeight="true" outlineLevel="0" collapsed="false">
      <c r="A132" s="83" t="s">
        <v>132</v>
      </c>
      <c r="B132" s="83"/>
      <c r="C132" s="83"/>
      <c r="D132" s="83"/>
      <c r="E132" s="83"/>
      <c r="F132" s="83"/>
      <c r="G132" s="83"/>
      <c r="H132" s="83"/>
      <c r="I132" s="84" t="n">
        <f aca="false">SUM(I123:I129)</f>
        <v>0.0954</v>
      </c>
      <c r="J132" s="74" t="n">
        <f aca="false">SUM(J123:J129)</f>
        <v>582.68</v>
      </c>
    </row>
    <row r="133" customFormat="false" ht="12.75" hidden="false" customHeight="true" outlineLevel="0" collapsed="false">
      <c r="A133" s="85" t="s">
        <v>133</v>
      </c>
      <c r="B133" s="85"/>
      <c r="C133" s="85"/>
      <c r="D133" s="86" t="s">
        <v>134</v>
      </c>
      <c r="E133" s="86"/>
      <c r="F133" s="86"/>
      <c r="G133" s="86"/>
      <c r="H133" s="86"/>
      <c r="I133" s="86"/>
      <c r="J133" s="86"/>
    </row>
    <row r="134" customFormat="false" ht="12.75" hidden="false" customHeight="true" outlineLevel="0" collapsed="false">
      <c r="A134" s="85"/>
      <c r="B134" s="85"/>
      <c r="C134" s="85"/>
      <c r="D134" s="86" t="s">
        <v>135</v>
      </c>
      <c r="E134" s="86"/>
      <c r="F134" s="86"/>
      <c r="G134" s="86"/>
      <c r="H134" s="86"/>
      <c r="I134" s="86"/>
      <c r="J134" s="86"/>
    </row>
    <row r="135" customFormat="false" ht="12.75" hidden="false" customHeight="true" outlineLevel="0" collapsed="false">
      <c r="A135" s="85"/>
      <c r="B135" s="85"/>
      <c r="C135" s="85"/>
      <c r="D135" s="86" t="s">
        <v>136</v>
      </c>
      <c r="E135" s="86"/>
      <c r="F135" s="86"/>
      <c r="G135" s="86"/>
      <c r="H135" s="86"/>
      <c r="I135" s="86"/>
      <c r="J135" s="86"/>
    </row>
    <row r="136" customFormat="false" ht="12.75" hidden="false" customHeight="true" outlineLevel="0" collapsed="false">
      <c r="A136" s="11"/>
      <c r="B136" s="11"/>
      <c r="C136" s="11"/>
      <c r="D136" s="11"/>
      <c r="E136" s="11"/>
      <c r="F136" s="11"/>
      <c r="G136" s="11"/>
      <c r="H136" s="11"/>
      <c r="I136" s="11"/>
      <c r="J136" s="11"/>
    </row>
    <row r="137" customFormat="false" ht="45.75" hidden="false" customHeight="true" outlineLevel="0" collapsed="false">
      <c r="A137" s="87" t="s">
        <v>137</v>
      </c>
      <c r="B137" s="87"/>
      <c r="C137" s="87"/>
      <c r="D137" s="87"/>
      <c r="E137" s="87"/>
      <c r="F137" s="87"/>
      <c r="G137" s="87"/>
      <c r="H137" s="87"/>
      <c r="I137" s="87"/>
      <c r="J137" s="87"/>
    </row>
    <row r="138" customFormat="false" ht="14.25" hidden="false" customHeight="true" outlineLevel="0" collapsed="false">
      <c r="A138" s="88" t="s">
        <v>138</v>
      </c>
      <c r="B138" s="88"/>
      <c r="C138" s="88"/>
      <c r="D138" s="88"/>
      <c r="E138" s="88"/>
      <c r="F138" s="88"/>
      <c r="G138" s="88"/>
      <c r="H138" s="88"/>
      <c r="I138" s="88"/>
      <c r="J138" s="89" t="s">
        <v>38</v>
      </c>
    </row>
    <row r="139" customFormat="false" ht="14.25" hidden="false" customHeight="true" outlineLevel="0" collapsed="false">
      <c r="A139" s="90" t="s">
        <v>6</v>
      </c>
      <c r="B139" s="91" t="s">
        <v>139</v>
      </c>
      <c r="C139" s="91"/>
      <c r="D139" s="91"/>
      <c r="E139" s="91"/>
      <c r="F139" s="91"/>
      <c r="G139" s="91"/>
      <c r="H139" s="91"/>
      <c r="I139" s="91"/>
      <c r="J139" s="69" t="n">
        <f aca="false">J26</f>
        <v>2529.12</v>
      </c>
    </row>
    <row r="140" customFormat="false" ht="14.25" hidden="false" customHeight="true" outlineLevel="0" collapsed="false">
      <c r="A140" s="90" t="s">
        <v>8</v>
      </c>
      <c r="B140" s="91" t="s">
        <v>34</v>
      </c>
      <c r="C140" s="91"/>
      <c r="D140" s="91"/>
      <c r="E140" s="91"/>
      <c r="F140" s="91"/>
      <c r="G140" s="91"/>
      <c r="H140" s="91"/>
      <c r="I140" s="91"/>
      <c r="J140" s="69" t="n">
        <f aca="false">J68</f>
        <v>1827.88133333333</v>
      </c>
      <c r="K140" s="92"/>
    </row>
    <row r="141" customFormat="false" ht="14.25" hidden="false" customHeight="true" outlineLevel="0" collapsed="false">
      <c r="A141" s="90" t="s">
        <v>11</v>
      </c>
      <c r="B141" s="91" t="s">
        <v>140</v>
      </c>
      <c r="C141" s="91"/>
      <c r="D141" s="91"/>
      <c r="E141" s="91"/>
      <c r="F141" s="91"/>
      <c r="G141" s="91"/>
      <c r="H141" s="91"/>
      <c r="I141" s="91"/>
      <c r="J141" s="69" t="n">
        <f aca="false">J78</f>
        <v>164.02</v>
      </c>
      <c r="K141" s="92"/>
    </row>
    <row r="142" customFormat="false" ht="14.25" hidden="false" customHeight="true" outlineLevel="0" collapsed="false">
      <c r="A142" s="90" t="s">
        <v>14</v>
      </c>
      <c r="B142" s="91" t="s">
        <v>141</v>
      </c>
      <c r="C142" s="91"/>
      <c r="D142" s="91"/>
      <c r="E142" s="91"/>
      <c r="F142" s="91"/>
      <c r="G142" s="91"/>
      <c r="H142" s="91"/>
      <c r="I142" s="91"/>
      <c r="J142" s="69" t="n">
        <f aca="false">J104</f>
        <v>324.7</v>
      </c>
      <c r="K142" s="61"/>
    </row>
    <row r="143" customFormat="false" ht="14.25" hidden="false" customHeight="true" outlineLevel="0" collapsed="false">
      <c r="A143" s="90" t="s">
        <v>54</v>
      </c>
      <c r="B143" s="91" t="s">
        <v>142</v>
      </c>
      <c r="C143" s="91"/>
      <c r="D143" s="91"/>
      <c r="E143" s="91"/>
      <c r="F143" s="91"/>
      <c r="G143" s="91"/>
      <c r="H143" s="91"/>
      <c r="I143" s="91"/>
      <c r="J143" s="69" t="n">
        <f aca="false">J112</f>
        <v>177.343333333333</v>
      </c>
    </row>
    <row r="144" customFormat="false" ht="14.25" hidden="false" customHeight="true" outlineLevel="0" collapsed="false">
      <c r="A144" s="93" t="s">
        <v>143</v>
      </c>
      <c r="B144" s="93"/>
      <c r="C144" s="93"/>
      <c r="D144" s="93"/>
      <c r="E144" s="93"/>
      <c r="F144" s="93"/>
      <c r="G144" s="93"/>
      <c r="H144" s="93"/>
      <c r="I144" s="93"/>
      <c r="J144" s="70" t="n">
        <f aca="false">SUM(J139:J143)</f>
        <v>5023.06466666667</v>
      </c>
    </row>
    <row r="145" customFormat="false" ht="14.25" hidden="false" customHeight="true" outlineLevel="0" collapsed="false">
      <c r="A145" s="90" t="s">
        <v>56</v>
      </c>
      <c r="B145" s="91" t="s">
        <v>144</v>
      </c>
      <c r="C145" s="91"/>
      <c r="D145" s="91"/>
      <c r="E145" s="91"/>
      <c r="F145" s="91"/>
      <c r="G145" s="91"/>
      <c r="H145" s="91"/>
      <c r="I145" s="91"/>
      <c r="J145" s="69" t="n">
        <f aca="false">J130</f>
        <v>1084.67</v>
      </c>
    </row>
    <row r="146" customFormat="false" ht="14.25" hidden="false" customHeight="true" outlineLevel="0" collapsed="false">
      <c r="A146" s="93" t="s">
        <v>145</v>
      </c>
      <c r="B146" s="93"/>
      <c r="C146" s="93"/>
      <c r="D146" s="93"/>
      <c r="E146" s="93"/>
      <c r="F146" s="93"/>
      <c r="G146" s="93"/>
      <c r="H146" s="93"/>
      <c r="I146" s="93"/>
      <c r="J146" s="70" t="n">
        <f aca="false">SUM(J144:J145)</f>
        <v>6107.73466666667</v>
      </c>
      <c r="L146" s="92"/>
    </row>
    <row r="147" customFormat="false" ht="12.75" hidden="false" customHeight="true" outlineLevel="0" collapsed="false">
      <c r="A147" s="94"/>
      <c r="B147" s="94"/>
      <c r="C147" s="94"/>
      <c r="D147" s="94"/>
      <c r="E147" s="94"/>
      <c r="F147" s="94"/>
      <c r="G147" s="94"/>
      <c r="H147" s="94"/>
      <c r="I147" s="94"/>
      <c r="J147" s="94"/>
      <c r="K147" s="95"/>
    </row>
    <row r="148" customFormat="false" ht="27" hidden="false" customHeight="true" outlineLevel="0" collapsed="false">
      <c r="A148" s="3" t="s">
        <v>146</v>
      </c>
      <c r="B148" s="3"/>
      <c r="C148" s="3"/>
      <c r="D148" s="3"/>
      <c r="E148" s="3"/>
      <c r="F148" s="3"/>
      <c r="G148" s="3"/>
      <c r="H148" s="3"/>
      <c r="I148" s="3"/>
      <c r="J148" s="3"/>
      <c r="K148" s="79"/>
    </row>
    <row r="149" customFormat="false" ht="12.75" hidden="false" customHeight="true" outlineLevel="0" collapsed="false">
      <c r="A149" s="96" t="s">
        <v>147</v>
      </c>
      <c r="B149" s="96"/>
      <c r="C149" s="96"/>
      <c r="D149" s="96"/>
      <c r="E149" s="96"/>
      <c r="F149" s="96"/>
      <c r="G149" s="96" t="s">
        <v>148</v>
      </c>
      <c r="H149" s="96"/>
      <c r="I149" s="96"/>
      <c r="J149" s="96"/>
    </row>
    <row r="150" customFormat="false" ht="12.75" hidden="false" customHeight="true" outlineLevel="0" collapsed="false">
      <c r="A150" s="97" t="s">
        <v>20</v>
      </c>
      <c r="B150" s="97"/>
      <c r="C150" s="97"/>
      <c r="D150" s="97"/>
      <c r="E150" s="97"/>
      <c r="F150" s="97"/>
      <c r="G150" s="98" t="n">
        <v>2</v>
      </c>
      <c r="H150" s="98"/>
      <c r="I150" s="98"/>
      <c r="J150" s="98"/>
    </row>
    <row r="151" customFormat="false" ht="12.75" hidden="false" customHeight="true" outlineLevel="0" collapsed="false">
      <c r="J151" s="92"/>
    </row>
    <row r="152" customFormat="false" ht="54" hidden="false" customHeight="true" outlineLevel="0" collapsed="false">
      <c r="A152" s="99" t="s">
        <v>149</v>
      </c>
      <c r="B152" s="99"/>
      <c r="C152" s="99"/>
      <c r="D152" s="99"/>
      <c r="E152" s="99"/>
      <c r="F152" s="99"/>
      <c r="G152" s="99"/>
      <c r="H152" s="99"/>
      <c r="I152" s="99"/>
      <c r="J152" s="99"/>
    </row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</sheetData>
  <mergeCells count="166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19:G19"/>
    <mergeCell ref="H19:J19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56:H56"/>
    <mergeCell ref="B57:H57"/>
    <mergeCell ref="B58:I58"/>
    <mergeCell ref="B59:I59"/>
    <mergeCell ref="B60:H60"/>
    <mergeCell ref="A61:I61"/>
    <mergeCell ref="A62:J62"/>
    <mergeCell ref="A63:J63"/>
    <mergeCell ref="B64:I64"/>
    <mergeCell ref="C65:I65"/>
    <mergeCell ref="C66:I66"/>
    <mergeCell ref="C67:I67"/>
    <mergeCell ref="A68:I68"/>
    <mergeCell ref="A69:J69"/>
    <mergeCell ref="A70:J70"/>
    <mergeCell ref="B71:I71"/>
    <mergeCell ref="B72:I72"/>
    <mergeCell ref="B73:I73"/>
    <mergeCell ref="B74:H74"/>
    <mergeCell ref="B75:I75"/>
    <mergeCell ref="B76:I76"/>
    <mergeCell ref="B77:H77"/>
    <mergeCell ref="A78:I78"/>
    <mergeCell ref="A79:J79"/>
    <mergeCell ref="A80:J80"/>
    <mergeCell ref="A81:I81"/>
    <mergeCell ref="A82:J82"/>
    <mergeCell ref="B83:I83"/>
    <mergeCell ref="B84:H84"/>
    <mergeCell ref="B85:I85"/>
    <mergeCell ref="B86:I86"/>
    <mergeCell ref="B87:I87"/>
    <mergeCell ref="B88:I88"/>
    <mergeCell ref="B89:I89"/>
    <mergeCell ref="A90:I90"/>
    <mergeCell ref="B91:I91"/>
    <mergeCell ref="A92:I92"/>
    <mergeCell ref="A93:J93"/>
    <mergeCell ref="B94:I94"/>
    <mergeCell ref="B95:I95"/>
    <mergeCell ref="A96:I96"/>
    <mergeCell ref="B97:I97"/>
    <mergeCell ref="A98:I98"/>
    <mergeCell ref="A99:J99"/>
    <mergeCell ref="A100:J100"/>
    <mergeCell ref="B101:I101"/>
    <mergeCell ref="B102:I102"/>
    <mergeCell ref="B103:I103"/>
    <mergeCell ref="A104:I104"/>
    <mergeCell ref="A105:J105"/>
    <mergeCell ref="A106:J106"/>
    <mergeCell ref="B107:I107"/>
    <mergeCell ref="B108:I108"/>
    <mergeCell ref="B109:I109"/>
    <mergeCell ref="B110:I110"/>
    <mergeCell ref="B111:I111"/>
    <mergeCell ref="A112:I112"/>
    <mergeCell ref="A113:J113"/>
    <mergeCell ref="A114:J114"/>
    <mergeCell ref="B115:H115"/>
    <mergeCell ref="A116:H116"/>
    <mergeCell ref="B117:H117"/>
    <mergeCell ref="A118:H118"/>
    <mergeCell ref="B119:H119"/>
    <mergeCell ref="A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B129:H129"/>
    <mergeCell ref="A130:I130"/>
    <mergeCell ref="A131:J131"/>
    <mergeCell ref="A132:H132"/>
    <mergeCell ref="A133:C135"/>
    <mergeCell ref="D133:J133"/>
    <mergeCell ref="D134:J134"/>
    <mergeCell ref="D135:J135"/>
    <mergeCell ref="A136:J136"/>
    <mergeCell ref="A137:J137"/>
    <mergeCell ref="A138:I138"/>
    <mergeCell ref="B139:I139"/>
    <mergeCell ref="B140:I140"/>
    <mergeCell ref="B141:I141"/>
    <mergeCell ref="B142:I142"/>
    <mergeCell ref="B143:I143"/>
    <mergeCell ref="A144:I144"/>
    <mergeCell ref="B145:I145"/>
    <mergeCell ref="A146:I146"/>
    <mergeCell ref="A147:J147"/>
    <mergeCell ref="A148:J148"/>
    <mergeCell ref="A149:F149"/>
    <mergeCell ref="G149:J149"/>
    <mergeCell ref="A150:F150"/>
    <mergeCell ref="G150:J150"/>
    <mergeCell ref="A152:J152"/>
  </mergeCells>
  <printOptions headings="false" gridLines="false" gridLinesSet="true" horizontalCentered="false" verticalCentered="false"/>
  <pageMargins left="0.708333333333333" right="0.708333333333333" top="0.747916666666667" bottom="0.747916666666667" header="0" footer="0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99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7" topLeftCell="D8" activePane="bottomRight" state="frozen"/>
      <selection pane="topLeft" activeCell="A1" activeCellId="0" sqref="A1"/>
      <selection pane="topRight" activeCell="D1" activeCellId="0" sqref="D1"/>
      <selection pane="bottomLeft" activeCell="A8" activeCellId="0" sqref="A8"/>
      <selection pane="bottomRight" activeCell="G25" activeCellId="0" sqref="G25"/>
    </sheetView>
  </sheetViews>
  <sheetFormatPr defaultColWidth="14.42578125" defaultRowHeight="12.75" customHeight="false" zeroHeight="false" outlineLevelRow="0" outlineLevelCol="0"/>
  <cols>
    <col collapsed="false" customWidth="true" hidden="false" outlineLevel="0" max="1" min="1" style="100" width="95"/>
    <col collapsed="false" customWidth="true" hidden="false" outlineLevel="0" max="2" min="2" style="100" width="9.86"/>
    <col collapsed="false" customWidth="true" hidden="false" outlineLevel="0" max="3" min="3" style="100" width="13.57"/>
    <col collapsed="false" customWidth="true" hidden="false" outlineLevel="0" max="8" min="4" style="100" width="12.42"/>
    <col collapsed="false" customWidth="true" hidden="false" outlineLevel="0" max="26" min="9" style="100" width="9"/>
    <col collapsed="false" customWidth="false" hidden="false" outlineLevel="0" max="16384" min="27" style="100" width="14.42"/>
  </cols>
  <sheetData>
    <row r="1" customFormat="false" ht="23.25" hidden="false" customHeight="true" outlineLevel="0" collapsed="false">
      <c r="A1" s="101" t="s">
        <v>0</v>
      </c>
      <c r="B1" s="101"/>
      <c r="C1" s="101"/>
      <c r="D1" s="101"/>
      <c r="E1" s="101"/>
      <c r="F1" s="101"/>
      <c r="G1" s="101"/>
      <c r="H1" s="101"/>
      <c r="U1" s="102"/>
      <c r="V1" s="102"/>
      <c r="W1" s="102"/>
      <c r="X1" s="102"/>
      <c r="Y1" s="102"/>
      <c r="Z1" s="102"/>
    </row>
    <row r="2" customFormat="false" ht="51.75" hidden="false" customHeight="true" outlineLevel="0" collapsed="false">
      <c r="A2" s="103" t="s">
        <v>150</v>
      </c>
      <c r="B2" s="103"/>
      <c r="C2" s="103"/>
      <c r="D2" s="103"/>
      <c r="E2" s="103"/>
      <c r="F2" s="103"/>
      <c r="G2" s="103"/>
      <c r="H2" s="103"/>
      <c r="U2" s="102"/>
      <c r="V2" s="102"/>
      <c r="W2" s="102"/>
      <c r="X2" s="102"/>
      <c r="Y2" s="102"/>
      <c r="Z2" s="102"/>
    </row>
    <row r="3" customFormat="false" ht="12.75" hidden="false" customHeight="true" outlineLevel="0" collapsed="false">
      <c r="A3" s="104" t="s">
        <v>2</v>
      </c>
      <c r="B3" s="104"/>
      <c r="C3" s="104"/>
      <c r="D3" s="104"/>
      <c r="E3" s="104"/>
      <c r="F3" s="105"/>
      <c r="G3" s="105"/>
      <c r="H3" s="105"/>
      <c r="U3" s="102"/>
      <c r="V3" s="102"/>
      <c r="W3" s="102"/>
      <c r="X3" s="102"/>
      <c r="Y3" s="102"/>
      <c r="Z3" s="102"/>
    </row>
    <row r="4" customFormat="false" ht="12.75" hidden="false" customHeight="true" outlineLevel="0" collapsed="false">
      <c r="A4" s="104" t="s">
        <v>151</v>
      </c>
      <c r="B4" s="104"/>
      <c r="C4" s="104"/>
      <c r="D4" s="104"/>
      <c r="E4" s="104"/>
      <c r="F4" s="106" t="s">
        <v>3</v>
      </c>
      <c r="G4" s="106"/>
      <c r="H4" s="106"/>
      <c r="U4" s="102"/>
      <c r="V4" s="102"/>
      <c r="W4" s="102"/>
      <c r="X4" s="102"/>
      <c r="Y4" s="102"/>
      <c r="Z4" s="102"/>
    </row>
    <row r="5" customFormat="false" ht="12.75" hidden="false" customHeight="true" outlineLevel="0" collapsed="false">
      <c r="A5" s="107" t="s">
        <v>152</v>
      </c>
      <c r="B5" s="107"/>
      <c r="C5" s="107"/>
      <c r="D5" s="107"/>
      <c r="E5" s="107"/>
      <c r="F5" s="107"/>
      <c r="G5" s="107"/>
      <c r="H5" s="107"/>
    </row>
    <row r="6" customFormat="false" ht="12.75" hidden="false" customHeight="true" outlineLevel="0" collapsed="false">
      <c r="A6" s="108"/>
      <c r="B6" s="109"/>
      <c r="C6" s="109"/>
      <c r="D6" s="109"/>
      <c r="E6" s="110"/>
      <c r="F6" s="111"/>
      <c r="G6" s="102"/>
      <c r="H6" s="11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</row>
    <row r="7" customFormat="false" ht="25.5" hidden="false" customHeight="true" outlineLevel="0" collapsed="false">
      <c r="A7" s="112" t="s">
        <v>111</v>
      </c>
      <c r="B7" s="113" t="s">
        <v>153</v>
      </c>
      <c r="C7" s="113" t="s">
        <v>154</v>
      </c>
      <c r="D7" s="114" t="s">
        <v>155</v>
      </c>
      <c r="E7" s="114" t="s">
        <v>156</v>
      </c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</row>
    <row r="8" customFormat="false" ht="35.05" hidden="false" customHeight="false" outlineLevel="0" collapsed="false">
      <c r="A8" s="115" t="s">
        <v>157</v>
      </c>
      <c r="B8" s="116" t="s">
        <v>158</v>
      </c>
      <c r="C8" s="117" t="n">
        <v>4</v>
      </c>
      <c r="D8" s="118" t="n">
        <v>5.46</v>
      </c>
      <c r="E8" s="119" t="n">
        <f aca="false">C8*D8</f>
        <v>21.84</v>
      </c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</row>
    <row r="9" customFormat="false" ht="23.85" hidden="false" customHeight="false" outlineLevel="0" collapsed="false">
      <c r="A9" s="115" t="s">
        <v>159</v>
      </c>
      <c r="B9" s="120" t="s">
        <v>160</v>
      </c>
      <c r="C9" s="117" t="n">
        <v>4</v>
      </c>
      <c r="D9" s="118" t="n">
        <v>12.07</v>
      </c>
      <c r="E9" s="119" t="n">
        <f aca="false">C9*D9</f>
        <v>48.28</v>
      </c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</row>
    <row r="10" customFormat="false" ht="45.75" hidden="false" customHeight="true" outlineLevel="0" collapsed="false">
      <c r="A10" s="115" t="s">
        <v>161</v>
      </c>
      <c r="B10" s="120" t="s">
        <v>160</v>
      </c>
      <c r="C10" s="117" t="n">
        <v>6</v>
      </c>
      <c r="D10" s="118" t="n">
        <v>7.79</v>
      </c>
      <c r="E10" s="119" t="n">
        <f aca="false">C10*D10</f>
        <v>46.74</v>
      </c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</row>
    <row r="11" customFormat="false" ht="45.75" hidden="false" customHeight="true" outlineLevel="0" collapsed="false">
      <c r="A11" s="115" t="s">
        <v>162</v>
      </c>
      <c r="B11" s="120" t="s">
        <v>163</v>
      </c>
      <c r="C11" s="117" t="n">
        <v>2</v>
      </c>
      <c r="D11" s="118" t="n">
        <v>19</v>
      </c>
      <c r="E11" s="119" t="n">
        <f aca="false">C11*D11</f>
        <v>38</v>
      </c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</row>
    <row r="12" customFormat="false" ht="47.25" hidden="false" customHeight="true" outlineLevel="0" collapsed="false">
      <c r="A12" s="115" t="s">
        <v>164</v>
      </c>
      <c r="B12" s="120" t="s">
        <v>163</v>
      </c>
      <c r="C12" s="117" t="n">
        <v>2</v>
      </c>
      <c r="D12" s="118" t="n">
        <v>23.26</v>
      </c>
      <c r="E12" s="119" t="n">
        <f aca="false">C12*D12</f>
        <v>46.52</v>
      </c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</row>
    <row r="13" customFormat="false" ht="29.25" hidden="false" customHeight="true" outlineLevel="0" collapsed="false">
      <c r="A13" s="121" t="s">
        <v>165</v>
      </c>
      <c r="B13" s="109" t="s">
        <v>160</v>
      </c>
      <c r="C13" s="117" t="n">
        <v>2</v>
      </c>
      <c r="D13" s="118" t="n">
        <v>54</v>
      </c>
      <c r="E13" s="119" t="n">
        <f aca="false">C13*D13</f>
        <v>108</v>
      </c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</row>
    <row r="14" customFormat="false" ht="30.75" hidden="false" customHeight="true" outlineLevel="0" collapsed="false">
      <c r="A14" s="122" t="s">
        <v>166</v>
      </c>
      <c r="B14" s="120" t="s">
        <v>163</v>
      </c>
      <c r="C14" s="117" t="n">
        <v>2</v>
      </c>
      <c r="D14" s="118" t="n">
        <v>75.75</v>
      </c>
      <c r="E14" s="119" t="n">
        <f aca="false">C14*D14</f>
        <v>151.5</v>
      </c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</row>
    <row r="15" customFormat="false" ht="44.25" hidden="false" customHeight="true" outlineLevel="0" collapsed="false">
      <c r="A15" s="115" t="s">
        <v>167</v>
      </c>
      <c r="B15" s="120" t="s">
        <v>160</v>
      </c>
      <c r="C15" s="117" t="n">
        <v>24</v>
      </c>
      <c r="D15" s="118" t="n">
        <v>8.8</v>
      </c>
      <c r="E15" s="119" t="n">
        <f aca="false">C15*D15</f>
        <v>211.2</v>
      </c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</row>
    <row r="16" customFormat="false" ht="29.25" hidden="false" customHeight="true" outlineLevel="0" collapsed="false">
      <c r="A16" s="115" t="s">
        <v>168</v>
      </c>
      <c r="B16" s="123" t="s">
        <v>163</v>
      </c>
      <c r="C16" s="124" t="n">
        <v>2</v>
      </c>
      <c r="D16" s="118" t="n">
        <v>25.74</v>
      </c>
      <c r="E16" s="119" t="n">
        <f aca="false">C16*D16</f>
        <v>51.48</v>
      </c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</row>
    <row r="17" customFormat="false" ht="45" hidden="false" customHeight="true" outlineLevel="0" collapsed="false">
      <c r="A17" s="115" t="s">
        <v>169</v>
      </c>
      <c r="B17" s="123" t="s">
        <v>160</v>
      </c>
      <c r="C17" s="124" t="n">
        <v>24</v>
      </c>
      <c r="D17" s="118" t="n">
        <v>1.66</v>
      </c>
      <c r="E17" s="119" t="n">
        <f aca="false">C17*D17</f>
        <v>39.84</v>
      </c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</row>
    <row r="18" customFormat="false" ht="12.75" hidden="false" customHeight="true" outlineLevel="0" collapsed="false">
      <c r="A18" s="125" t="s">
        <v>170</v>
      </c>
      <c r="B18" s="125"/>
      <c r="C18" s="125"/>
      <c r="D18" s="125"/>
      <c r="E18" s="126" t="n">
        <f aca="false">SUM(E8:E17)</f>
        <v>763.4</v>
      </c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</row>
    <row r="19" customFormat="false" ht="12.75" hidden="false" customHeight="true" outlineLevel="0" collapsed="false">
      <c r="A19" s="125" t="s">
        <v>171</v>
      </c>
      <c r="B19" s="125"/>
      <c r="C19" s="125"/>
      <c r="D19" s="125"/>
      <c r="E19" s="126" t="n">
        <f aca="false">E18/12</f>
        <v>63.6166666666667</v>
      </c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</row>
    <row r="20" customFormat="false" ht="12.75" hidden="false" customHeight="true" outlineLevel="0" collapsed="false">
      <c r="A20" s="127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</row>
    <row r="21" customFormat="false" ht="25.5" hidden="false" customHeight="true" outlineLevel="0" collapsed="false">
      <c r="A21" s="128" t="s">
        <v>172</v>
      </c>
      <c r="B21" s="113" t="s">
        <v>153</v>
      </c>
      <c r="C21" s="113" t="s">
        <v>154</v>
      </c>
      <c r="D21" s="114" t="s">
        <v>155</v>
      </c>
      <c r="E21" s="114" t="s">
        <v>156</v>
      </c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</row>
    <row r="22" customFormat="false" ht="27.75" hidden="false" customHeight="true" outlineLevel="0" collapsed="false">
      <c r="A22" s="129" t="s">
        <v>173</v>
      </c>
      <c r="B22" s="130" t="s">
        <v>160</v>
      </c>
      <c r="C22" s="117" t="n">
        <v>4</v>
      </c>
      <c r="D22" s="118" t="n">
        <v>54</v>
      </c>
      <c r="E22" s="119" t="n">
        <f aca="false">C22*D22</f>
        <v>216</v>
      </c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</row>
    <row r="23" customFormat="false" ht="12.75" hidden="false" customHeight="true" outlineLevel="0" collapsed="false">
      <c r="A23" s="131" t="s">
        <v>174</v>
      </c>
      <c r="B23" s="130" t="s">
        <v>163</v>
      </c>
      <c r="C23" s="117" t="n">
        <v>4</v>
      </c>
      <c r="D23" s="118" t="n">
        <v>49.19</v>
      </c>
      <c r="E23" s="119" t="n">
        <f aca="false">C23*D23</f>
        <v>196.76</v>
      </c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</row>
    <row r="24" customFormat="false" ht="12.75" hidden="false" customHeight="true" outlineLevel="0" collapsed="false">
      <c r="A24" s="131" t="s">
        <v>175</v>
      </c>
      <c r="B24" s="130" t="s">
        <v>163</v>
      </c>
      <c r="C24" s="117" t="n">
        <v>10</v>
      </c>
      <c r="D24" s="118" t="n">
        <v>26</v>
      </c>
      <c r="E24" s="119" t="n">
        <f aca="false">C24*D24</f>
        <v>260</v>
      </c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</row>
    <row r="25" customFormat="false" ht="12.75" hidden="false" customHeight="true" outlineLevel="0" collapsed="false">
      <c r="A25" s="131" t="s">
        <v>176</v>
      </c>
      <c r="B25" s="130" t="s">
        <v>163</v>
      </c>
      <c r="C25" s="117" t="n">
        <v>6</v>
      </c>
      <c r="D25" s="118" t="n">
        <v>23</v>
      </c>
      <c r="E25" s="119" t="n">
        <f aca="false">C25*D25</f>
        <v>138</v>
      </c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</row>
    <row r="26" customFormat="false" ht="12.75" hidden="false" customHeight="true" outlineLevel="0" collapsed="false">
      <c r="A26" s="131" t="s">
        <v>177</v>
      </c>
      <c r="B26" s="130" t="s">
        <v>163</v>
      </c>
      <c r="C26" s="117" t="n">
        <v>4</v>
      </c>
      <c r="D26" s="118" t="n">
        <v>55.99</v>
      </c>
      <c r="E26" s="119" t="n">
        <f aca="false">C26*D26</f>
        <v>223.96</v>
      </c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</row>
    <row r="27" customFormat="false" ht="12.75" hidden="false" customHeight="true" outlineLevel="0" collapsed="false">
      <c r="A27" s="131" t="s">
        <v>178</v>
      </c>
      <c r="B27" s="130" t="s">
        <v>163</v>
      </c>
      <c r="C27" s="117" t="n">
        <v>2</v>
      </c>
      <c r="D27" s="118" t="n">
        <v>165</v>
      </c>
      <c r="E27" s="119" t="n">
        <f aca="false">C27*D27</f>
        <v>330</v>
      </c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</row>
    <row r="28" customFormat="false" ht="12.75" hidden="false" customHeight="true" outlineLevel="0" collapsed="false">
      <c r="A28" s="125" t="s">
        <v>179</v>
      </c>
      <c r="B28" s="125"/>
      <c r="C28" s="125"/>
      <c r="D28" s="125"/>
      <c r="E28" s="132" t="n">
        <f aca="false">SUM(E22:E27)</f>
        <v>1364.72</v>
      </c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</row>
    <row r="29" customFormat="false" ht="12.75" hidden="false" customHeight="true" outlineLevel="0" collapsed="false">
      <c r="A29" s="125" t="s">
        <v>180</v>
      </c>
      <c r="B29" s="125"/>
      <c r="C29" s="125"/>
      <c r="D29" s="125"/>
      <c r="E29" s="132" t="n">
        <f aca="false">E28/12</f>
        <v>113.726666666667</v>
      </c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</row>
    <row r="30" customFormat="false" ht="12.75" hidden="false" customHeight="true" outlineLevel="0" collapsed="false">
      <c r="A30" s="127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</row>
    <row r="31" customFormat="false" ht="19.5" hidden="false" customHeight="true" outlineLevel="0" collapsed="false">
      <c r="A31" s="133" t="s">
        <v>181</v>
      </c>
      <c r="B31" s="134" t="s">
        <v>182</v>
      </c>
      <c r="C31" s="134"/>
      <c r="D31" s="134" t="s">
        <v>183</v>
      </c>
      <c r="E31" s="134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</row>
    <row r="32" customFormat="false" ht="12.75" hidden="false" customHeight="true" outlineLevel="0" collapsed="false">
      <c r="A32" s="135" t="s">
        <v>111</v>
      </c>
      <c r="B32" s="136" t="n">
        <f aca="false">E18</f>
        <v>763.4</v>
      </c>
      <c r="C32" s="136"/>
      <c r="D32" s="132" t="n">
        <f aca="false">E19</f>
        <v>63.6166666666667</v>
      </c>
      <c r="E32" s="13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</row>
    <row r="33" customFormat="false" ht="12.75" hidden="false" customHeight="true" outlineLevel="0" collapsed="false">
      <c r="A33" s="137"/>
      <c r="B33" s="137"/>
      <c r="C33" s="137"/>
      <c r="D33" s="137"/>
      <c r="E33" s="137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</row>
    <row r="34" customFormat="false" ht="12.75" hidden="false" customHeight="true" outlineLevel="0" collapsed="false">
      <c r="A34" s="138" t="s">
        <v>172</v>
      </c>
      <c r="B34" s="136" t="n">
        <f aca="false">E28</f>
        <v>1364.72</v>
      </c>
      <c r="C34" s="136"/>
      <c r="D34" s="132" t="n">
        <f aca="false">E29</f>
        <v>113.726666666667</v>
      </c>
      <c r="E34" s="13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</row>
    <row r="35" customFormat="false" ht="12.75" hidden="false" customHeight="true" outlineLevel="0" collapsed="false">
      <c r="A35" s="137"/>
      <c r="B35" s="137"/>
      <c r="C35" s="137"/>
      <c r="D35" s="137"/>
      <c r="E35" s="137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</row>
    <row r="36" customFormat="false" ht="12.75" hidden="false" customHeight="true" outlineLevel="0" collapsed="false">
      <c r="A36" s="135" t="s">
        <v>184</v>
      </c>
      <c r="B36" s="132" t="n">
        <f aca="false">SUM(B32,B34)</f>
        <v>2128.12</v>
      </c>
      <c r="C36" s="132"/>
      <c r="D36" s="132" t="n">
        <f aca="false">SUM(D32,D34)</f>
        <v>177.343333333333</v>
      </c>
      <c r="E36" s="13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</row>
    <row r="37" customFormat="false" ht="12.75" hidden="false" customHeight="true" outlineLevel="0" collapsed="false">
      <c r="A37" s="139"/>
      <c r="B37" s="140"/>
      <c r="C37" s="140"/>
      <c r="D37" s="140"/>
      <c r="E37" s="140"/>
      <c r="F37" s="110"/>
      <c r="G37" s="102"/>
      <c r="H37" s="110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</row>
    <row r="38" customFormat="false" ht="19.5" hidden="false" customHeight="true" outlineLevel="0" collapsed="false">
      <c r="A38" s="141" t="s">
        <v>185</v>
      </c>
      <c r="B38" s="141"/>
      <c r="C38" s="141"/>
      <c r="D38" s="141"/>
      <c r="E38" s="141"/>
      <c r="F38" s="141"/>
      <c r="G38" s="142" t="n">
        <v>1</v>
      </c>
      <c r="H38" s="143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</row>
    <row r="39" customFormat="false" ht="12.75" hidden="false" customHeight="true" outlineLevel="0" collapsed="false">
      <c r="A39" s="144" t="s">
        <v>186</v>
      </c>
      <c r="B39" s="144"/>
      <c r="C39" s="144"/>
      <c r="D39" s="144"/>
      <c r="E39" s="144"/>
      <c r="F39" s="144"/>
      <c r="G39" s="144"/>
      <c r="H39" s="145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</row>
    <row r="40" customFormat="false" ht="12.75" hidden="false" customHeight="true" outlineLevel="0" collapsed="false">
      <c r="A40" s="102"/>
      <c r="B40" s="109"/>
      <c r="C40" s="109"/>
      <c r="D40" s="109"/>
      <c r="E40" s="110"/>
      <c r="F40" s="110"/>
      <c r="G40" s="102"/>
      <c r="H40" s="110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</row>
    <row r="41" customFormat="false" ht="12.75" hidden="false" customHeight="true" outlineLevel="0" collapsed="false">
      <c r="A41" s="102"/>
      <c r="B41" s="109"/>
      <c r="C41" s="109"/>
      <c r="D41" s="109"/>
      <c r="E41" s="110"/>
      <c r="F41" s="110"/>
      <c r="G41" s="102"/>
      <c r="H41" s="110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</row>
    <row r="42" customFormat="false" ht="12.75" hidden="false" customHeight="true" outlineLevel="0" collapsed="false">
      <c r="A42" s="102"/>
      <c r="B42" s="109"/>
      <c r="C42" s="109"/>
      <c r="D42" s="109"/>
      <c r="E42" s="110"/>
      <c r="F42" s="110"/>
      <c r="G42" s="102"/>
      <c r="H42" s="110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</row>
    <row r="43" customFormat="false" ht="12.75" hidden="false" customHeight="true" outlineLevel="0" collapsed="false">
      <c r="A43" s="102"/>
      <c r="B43" s="109"/>
      <c r="C43" s="109"/>
      <c r="D43" s="109"/>
      <c r="E43" s="110"/>
      <c r="F43" s="110"/>
      <c r="G43" s="102"/>
      <c r="H43" s="110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</row>
    <row r="44" customFormat="false" ht="12.75" hidden="false" customHeight="true" outlineLevel="0" collapsed="false">
      <c r="A44" s="102"/>
      <c r="B44" s="109"/>
      <c r="C44" s="109"/>
      <c r="D44" s="109"/>
      <c r="E44" s="110"/>
      <c r="F44" s="110"/>
      <c r="G44" s="102"/>
      <c r="H44" s="110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</row>
    <row r="45" customFormat="false" ht="12.75" hidden="false" customHeight="true" outlineLevel="0" collapsed="false">
      <c r="A45" s="102"/>
      <c r="B45" s="109"/>
      <c r="C45" s="109"/>
      <c r="D45" s="109"/>
      <c r="E45" s="110"/>
      <c r="F45" s="110"/>
      <c r="G45" s="102"/>
      <c r="H45" s="110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</row>
    <row r="46" customFormat="false" ht="12.75" hidden="false" customHeight="true" outlineLevel="0" collapsed="false">
      <c r="A46" s="102"/>
      <c r="B46" s="109"/>
      <c r="C46" s="109"/>
      <c r="D46" s="109"/>
      <c r="E46" s="110"/>
      <c r="F46" s="110"/>
      <c r="G46" s="102"/>
      <c r="H46" s="110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</row>
    <row r="47" customFormat="false" ht="12.75" hidden="false" customHeight="true" outlineLevel="0" collapsed="false">
      <c r="A47" s="102"/>
      <c r="B47" s="109"/>
      <c r="C47" s="109"/>
      <c r="D47" s="109"/>
      <c r="E47" s="110"/>
      <c r="F47" s="110"/>
      <c r="G47" s="102"/>
      <c r="H47" s="110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</row>
    <row r="48" customFormat="false" ht="12.75" hidden="false" customHeight="true" outlineLevel="0" collapsed="false">
      <c r="A48" s="102"/>
      <c r="B48" s="109"/>
      <c r="C48" s="109"/>
      <c r="D48" s="109"/>
      <c r="E48" s="110"/>
      <c r="F48" s="110"/>
      <c r="G48" s="102"/>
      <c r="H48" s="110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</row>
    <row r="49" customFormat="false" ht="12.75" hidden="false" customHeight="true" outlineLevel="0" collapsed="false">
      <c r="A49" s="102"/>
      <c r="B49" s="109"/>
      <c r="C49" s="109"/>
      <c r="D49" s="109"/>
      <c r="E49" s="110"/>
      <c r="F49" s="110"/>
      <c r="G49" s="102"/>
      <c r="H49" s="110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</row>
    <row r="50" customFormat="false" ht="12.75" hidden="false" customHeight="true" outlineLevel="0" collapsed="false">
      <c r="A50" s="102"/>
      <c r="B50" s="109"/>
      <c r="C50" s="109"/>
      <c r="D50" s="109"/>
      <c r="E50" s="110"/>
      <c r="F50" s="110"/>
      <c r="G50" s="102"/>
      <c r="H50" s="110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</row>
    <row r="51" customFormat="false" ht="12.75" hidden="false" customHeight="true" outlineLevel="0" collapsed="false">
      <c r="A51" s="102"/>
      <c r="B51" s="109"/>
      <c r="C51" s="109"/>
      <c r="D51" s="109"/>
      <c r="E51" s="110"/>
      <c r="F51" s="110"/>
      <c r="G51" s="102"/>
      <c r="H51" s="110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</row>
    <row r="52" customFormat="false" ht="12.75" hidden="false" customHeight="true" outlineLevel="0" collapsed="false">
      <c r="A52" s="102"/>
      <c r="B52" s="109"/>
      <c r="C52" s="109"/>
      <c r="D52" s="109"/>
      <c r="E52" s="110"/>
      <c r="F52" s="110"/>
      <c r="G52" s="102"/>
      <c r="H52" s="110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</row>
    <row r="53" customFormat="false" ht="12.75" hidden="false" customHeight="true" outlineLevel="0" collapsed="false">
      <c r="A53" s="102"/>
      <c r="B53" s="109"/>
      <c r="C53" s="109"/>
      <c r="D53" s="109"/>
      <c r="E53" s="110"/>
      <c r="F53" s="110"/>
      <c r="G53" s="102"/>
      <c r="H53" s="110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</row>
    <row r="54" customFormat="false" ht="12.75" hidden="false" customHeight="true" outlineLevel="0" collapsed="false">
      <c r="A54" s="102"/>
      <c r="B54" s="109"/>
      <c r="C54" s="109"/>
      <c r="D54" s="109"/>
      <c r="E54" s="110"/>
      <c r="F54" s="110"/>
      <c r="G54" s="102"/>
      <c r="H54" s="110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</row>
    <row r="55" customFormat="false" ht="12.75" hidden="false" customHeight="true" outlineLevel="0" collapsed="false">
      <c r="A55" s="102"/>
      <c r="B55" s="109"/>
      <c r="C55" s="109"/>
      <c r="D55" s="109"/>
      <c r="E55" s="110"/>
      <c r="F55" s="110"/>
      <c r="G55" s="102"/>
      <c r="H55" s="110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</row>
    <row r="56" customFormat="false" ht="12.75" hidden="false" customHeight="true" outlineLevel="0" collapsed="false">
      <c r="A56" s="102"/>
      <c r="B56" s="109"/>
      <c r="C56" s="109"/>
      <c r="D56" s="109"/>
      <c r="E56" s="110"/>
      <c r="F56" s="110"/>
      <c r="G56" s="102"/>
      <c r="H56" s="110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</row>
    <row r="57" customFormat="false" ht="12.75" hidden="false" customHeight="true" outlineLevel="0" collapsed="false">
      <c r="A57" s="102"/>
      <c r="B57" s="109"/>
      <c r="C57" s="109"/>
      <c r="D57" s="109"/>
      <c r="E57" s="110"/>
      <c r="F57" s="110"/>
      <c r="G57" s="102"/>
      <c r="H57" s="110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</row>
    <row r="58" customFormat="false" ht="12.75" hidden="false" customHeight="true" outlineLevel="0" collapsed="false">
      <c r="A58" s="102"/>
      <c r="B58" s="109"/>
      <c r="C58" s="109"/>
      <c r="D58" s="109"/>
      <c r="E58" s="110"/>
      <c r="F58" s="110"/>
      <c r="G58" s="102"/>
      <c r="H58" s="110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</row>
    <row r="59" customFormat="false" ht="12.75" hidden="false" customHeight="true" outlineLevel="0" collapsed="false">
      <c r="A59" s="102"/>
      <c r="B59" s="109"/>
      <c r="C59" s="109"/>
      <c r="D59" s="109"/>
      <c r="E59" s="110"/>
      <c r="F59" s="110"/>
      <c r="G59" s="102"/>
      <c r="H59" s="110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</row>
    <row r="60" customFormat="false" ht="12.75" hidden="false" customHeight="true" outlineLevel="0" collapsed="false">
      <c r="A60" s="102"/>
      <c r="B60" s="109"/>
      <c r="C60" s="109"/>
      <c r="D60" s="109"/>
      <c r="E60" s="110"/>
      <c r="F60" s="110"/>
      <c r="G60" s="102"/>
      <c r="H60" s="110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</row>
    <row r="61" customFormat="false" ht="12.75" hidden="false" customHeight="true" outlineLevel="0" collapsed="false">
      <c r="A61" s="102"/>
      <c r="B61" s="109"/>
      <c r="C61" s="109"/>
      <c r="D61" s="109"/>
      <c r="E61" s="110"/>
      <c r="F61" s="110"/>
      <c r="G61" s="102"/>
      <c r="H61" s="110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</row>
    <row r="62" customFormat="false" ht="12.75" hidden="false" customHeight="true" outlineLevel="0" collapsed="false">
      <c r="A62" s="102"/>
      <c r="B62" s="109"/>
      <c r="C62" s="109"/>
      <c r="D62" s="109"/>
      <c r="E62" s="110"/>
      <c r="F62" s="110"/>
      <c r="G62" s="102"/>
      <c r="H62" s="110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</row>
    <row r="63" customFormat="false" ht="12.75" hidden="false" customHeight="true" outlineLevel="0" collapsed="false">
      <c r="A63" s="102"/>
      <c r="B63" s="109"/>
      <c r="C63" s="109"/>
      <c r="D63" s="109"/>
      <c r="E63" s="110"/>
      <c r="F63" s="110"/>
      <c r="G63" s="102"/>
      <c r="H63" s="110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</row>
    <row r="64" customFormat="false" ht="12.75" hidden="false" customHeight="true" outlineLevel="0" collapsed="false">
      <c r="A64" s="102"/>
      <c r="B64" s="109"/>
      <c r="C64" s="109"/>
      <c r="D64" s="109"/>
      <c r="E64" s="110"/>
      <c r="F64" s="110"/>
      <c r="G64" s="102"/>
      <c r="H64" s="110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</row>
    <row r="65" customFormat="false" ht="12.75" hidden="false" customHeight="true" outlineLevel="0" collapsed="false">
      <c r="A65" s="102"/>
      <c r="B65" s="109"/>
      <c r="C65" s="109"/>
      <c r="D65" s="109"/>
      <c r="E65" s="110"/>
      <c r="F65" s="110"/>
      <c r="G65" s="102"/>
      <c r="H65" s="110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</row>
    <row r="66" customFormat="false" ht="12.75" hidden="false" customHeight="true" outlineLevel="0" collapsed="false">
      <c r="A66" s="102"/>
      <c r="B66" s="109"/>
      <c r="C66" s="109"/>
      <c r="D66" s="109"/>
      <c r="E66" s="110"/>
      <c r="F66" s="110"/>
      <c r="G66" s="102"/>
      <c r="H66" s="110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</row>
    <row r="67" customFormat="false" ht="12.75" hidden="false" customHeight="true" outlineLevel="0" collapsed="false">
      <c r="A67" s="102"/>
      <c r="B67" s="109"/>
      <c r="C67" s="109"/>
      <c r="D67" s="109"/>
      <c r="E67" s="110"/>
      <c r="F67" s="110"/>
      <c r="G67" s="102"/>
      <c r="H67" s="110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</row>
    <row r="68" customFormat="false" ht="12.75" hidden="false" customHeight="true" outlineLevel="0" collapsed="false">
      <c r="A68" s="102"/>
      <c r="B68" s="109"/>
      <c r="C68" s="109"/>
      <c r="D68" s="109"/>
      <c r="E68" s="110"/>
      <c r="F68" s="110"/>
      <c r="G68" s="102"/>
      <c r="H68" s="110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</row>
    <row r="69" customFormat="false" ht="12.75" hidden="false" customHeight="true" outlineLevel="0" collapsed="false">
      <c r="A69" s="102"/>
      <c r="B69" s="109"/>
      <c r="C69" s="109"/>
      <c r="D69" s="109"/>
      <c r="E69" s="110"/>
      <c r="F69" s="110"/>
      <c r="G69" s="102"/>
      <c r="H69" s="110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</row>
    <row r="70" customFormat="false" ht="12.75" hidden="false" customHeight="true" outlineLevel="0" collapsed="false">
      <c r="A70" s="102"/>
      <c r="B70" s="109"/>
      <c r="C70" s="109"/>
      <c r="D70" s="109"/>
      <c r="E70" s="110"/>
      <c r="F70" s="110"/>
      <c r="G70" s="102"/>
      <c r="H70" s="110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</row>
    <row r="71" customFormat="false" ht="12.75" hidden="false" customHeight="true" outlineLevel="0" collapsed="false">
      <c r="A71" s="102"/>
      <c r="B71" s="109"/>
      <c r="C71" s="109"/>
      <c r="D71" s="109"/>
      <c r="E71" s="110"/>
      <c r="F71" s="110"/>
      <c r="G71" s="102"/>
      <c r="H71" s="110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</row>
    <row r="72" customFormat="false" ht="12.75" hidden="false" customHeight="true" outlineLevel="0" collapsed="false">
      <c r="A72" s="102"/>
      <c r="B72" s="109"/>
      <c r="C72" s="109"/>
      <c r="D72" s="109"/>
      <c r="E72" s="110"/>
      <c r="F72" s="110"/>
      <c r="G72" s="102"/>
      <c r="H72" s="110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</row>
    <row r="73" customFormat="false" ht="12.75" hidden="false" customHeight="true" outlineLevel="0" collapsed="false">
      <c r="A73" s="102"/>
      <c r="B73" s="109"/>
      <c r="C73" s="109"/>
      <c r="D73" s="109"/>
      <c r="E73" s="110"/>
      <c r="F73" s="110"/>
      <c r="G73" s="102"/>
      <c r="H73" s="110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</row>
    <row r="74" customFormat="false" ht="12.75" hidden="false" customHeight="true" outlineLevel="0" collapsed="false">
      <c r="A74" s="102"/>
      <c r="B74" s="109"/>
      <c r="C74" s="109"/>
      <c r="D74" s="109"/>
      <c r="E74" s="110"/>
      <c r="F74" s="110"/>
      <c r="G74" s="102"/>
      <c r="H74" s="110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</row>
    <row r="75" customFormat="false" ht="12.75" hidden="false" customHeight="true" outlineLevel="0" collapsed="false">
      <c r="A75" s="102"/>
      <c r="B75" s="109"/>
      <c r="C75" s="109"/>
      <c r="D75" s="109"/>
      <c r="E75" s="110"/>
      <c r="F75" s="110"/>
      <c r="G75" s="102"/>
      <c r="H75" s="110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</row>
    <row r="76" customFormat="false" ht="12.75" hidden="false" customHeight="true" outlineLevel="0" collapsed="false">
      <c r="A76" s="102"/>
      <c r="B76" s="109"/>
      <c r="C76" s="109"/>
      <c r="D76" s="109"/>
      <c r="E76" s="110"/>
      <c r="F76" s="110"/>
      <c r="G76" s="102"/>
      <c r="H76" s="110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</row>
    <row r="77" customFormat="false" ht="12.75" hidden="false" customHeight="true" outlineLevel="0" collapsed="false">
      <c r="A77" s="102"/>
      <c r="B77" s="109"/>
      <c r="C77" s="109"/>
      <c r="D77" s="109"/>
      <c r="E77" s="110"/>
      <c r="F77" s="110"/>
      <c r="G77" s="102"/>
      <c r="H77" s="110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</row>
    <row r="78" customFormat="false" ht="12.75" hidden="false" customHeight="true" outlineLevel="0" collapsed="false">
      <c r="A78" s="102"/>
      <c r="B78" s="109"/>
      <c r="C78" s="109"/>
      <c r="D78" s="109"/>
      <c r="E78" s="110"/>
      <c r="F78" s="110"/>
      <c r="G78" s="102"/>
      <c r="H78" s="110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</row>
    <row r="79" customFormat="false" ht="12.75" hidden="false" customHeight="true" outlineLevel="0" collapsed="false">
      <c r="A79" s="102"/>
      <c r="B79" s="109"/>
      <c r="C79" s="109"/>
      <c r="D79" s="109"/>
      <c r="E79" s="110"/>
      <c r="F79" s="110"/>
      <c r="G79" s="102"/>
      <c r="H79" s="110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</row>
    <row r="80" customFormat="false" ht="12.75" hidden="false" customHeight="true" outlineLevel="0" collapsed="false">
      <c r="A80" s="102"/>
      <c r="B80" s="109"/>
      <c r="C80" s="109"/>
      <c r="D80" s="109"/>
      <c r="E80" s="110"/>
      <c r="F80" s="110"/>
      <c r="G80" s="102"/>
      <c r="H80" s="110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</row>
    <row r="81" customFormat="false" ht="12.75" hidden="false" customHeight="true" outlineLevel="0" collapsed="false">
      <c r="A81" s="102"/>
      <c r="B81" s="109"/>
      <c r="C81" s="109"/>
      <c r="D81" s="109"/>
      <c r="E81" s="110"/>
      <c r="F81" s="110"/>
      <c r="G81" s="102"/>
      <c r="H81" s="110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</row>
    <row r="82" customFormat="false" ht="12.75" hidden="false" customHeight="true" outlineLevel="0" collapsed="false">
      <c r="A82" s="102"/>
      <c r="B82" s="109"/>
      <c r="C82" s="109"/>
      <c r="D82" s="109"/>
      <c r="E82" s="110"/>
      <c r="F82" s="110"/>
      <c r="G82" s="102"/>
      <c r="H82" s="110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</row>
    <row r="83" customFormat="false" ht="12.75" hidden="false" customHeight="true" outlineLevel="0" collapsed="false">
      <c r="A83" s="102"/>
      <c r="B83" s="109"/>
      <c r="C83" s="109"/>
      <c r="D83" s="109"/>
      <c r="E83" s="110"/>
      <c r="F83" s="110"/>
      <c r="G83" s="102"/>
      <c r="H83" s="110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</row>
    <row r="84" customFormat="false" ht="12.75" hidden="false" customHeight="true" outlineLevel="0" collapsed="false">
      <c r="A84" s="102"/>
      <c r="B84" s="109"/>
      <c r="C84" s="109"/>
      <c r="D84" s="109"/>
      <c r="E84" s="110"/>
      <c r="F84" s="110"/>
      <c r="G84" s="102"/>
      <c r="H84" s="110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</row>
    <row r="85" customFormat="false" ht="12.75" hidden="false" customHeight="true" outlineLevel="0" collapsed="false">
      <c r="A85" s="102"/>
      <c r="B85" s="109"/>
      <c r="C85" s="109"/>
      <c r="D85" s="109"/>
      <c r="E85" s="110"/>
      <c r="F85" s="110"/>
      <c r="G85" s="102"/>
      <c r="H85" s="110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</row>
    <row r="86" customFormat="false" ht="12.75" hidden="false" customHeight="true" outlineLevel="0" collapsed="false">
      <c r="A86" s="102"/>
      <c r="B86" s="109"/>
      <c r="C86" s="109"/>
      <c r="D86" s="109"/>
      <c r="E86" s="110"/>
      <c r="F86" s="110"/>
      <c r="G86" s="102"/>
      <c r="H86" s="110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</row>
    <row r="87" customFormat="false" ht="12.75" hidden="false" customHeight="true" outlineLevel="0" collapsed="false">
      <c r="A87" s="102"/>
      <c r="B87" s="109"/>
      <c r="C87" s="109"/>
      <c r="D87" s="109"/>
      <c r="E87" s="110"/>
      <c r="F87" s="110"/>
      <c r="G87" s="102"/>
      <c r="H87" s="110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</row>
    <row r="88" customFormat="false" ht="12.75" hidden="false" customHeight="true" outlineLevel="0" collapsed="false">
      <c r="A88" s="102"/>
      <c r="B88" s="109"/>
      <c r="C88" s="109"/>
      <c r="D88" s="109"/>
      <c r="E88" s="110"/>
      <c r="F88" s="110"/>
      <c r="G88" s="102"/>
      <c r="H88" s="110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</row>
    <row r="89" customFormat="false" ht="12.75" hidden="false" customHeight="true" outlineLevel="0" collapsed="false">
      <c r="A89" s="102"/>
      <c r="B89" s="109"/>
      <c r="C89" s="109"/>
      <c r="D89" s="109"/>
      <c r="E89" s="110"/>
      <c r="F89" s="110"/>
      <c r="G89" s="102"/>
      <c r="H89" s="110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</row>
    <row r="90" customFormat="false" ht="12.75" hidden="false" customHeight="true" outlineLevel="0" collapsed="false">
      <c r="A90" s="102"/>
      <c r="B90" s="109"/>
      <c r="C90" s="109"/>
      <c r="D90" s="109"/>
      <c r="E90" s="110"/>
      <c r="F90" s="110"/>
      <c r="G90" s="102"/>
      <c r="H90" s="110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</row>
    <row r="91" customFormat="false" ht="12.75" hidden="false" customHeight="true" outlineLevel="0" collapsed="false">
      <c r="A91" s="102"/>
      <c r="B91" s="109"/>
      <c r="C91" s="109"/>
      <c r="D91" s="109"/>
      <c r="E91" s="110"/>
      <c r="F91" s="110"/>
      <c r="G91" s="102"/>
      <c r="H91" s="110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</row>
    <row r="92" customFormat="false" ht="12.75" hidden="false" customHeight="true" outlineLevel="0" collapsed="false">
      <c r="A92" s="102"/>
      <c r="B92" s="109"/>
      <c r="C92" s="109"/>
      <c r="D92" s="109"/>
      <c r="E92" s="110"/>
      <c r="F92" s="110"/>
      <c r="G92" s="102"/>
      <c r="H92" s="110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</row>
    <row r="93" customFormat="false" ht="12.75" hidden="false" customHeight="true" outlineLevel="0" collapsed="false">
      <c r="A93" s="102"/>
      <c r="B93" s="109"/>
      <c r="C93" s="109"/>
      <c r="D93" s="109"/>
      <c r="E93" s="110"/>
      <c r="F93" s="110"/>
      <c r="G93" s="102"/>
      <c r="H93" s="110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</row>
    <row r="94" customFormat="false" ht="12.75" hidden="false" customHeight="true" outlineLevel="0" collapsed="false">
      <c r="A94" s="102"/>
      <c r="B94" s="109"/>
      <c r="C94" s="109"/>
      <c r="D94" s="109"/>
      <c r="E94" s="110"/>
      <c r="F94" s="110"/>
      <c r="G94" s="102"/>
      <c r="H94" s="110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</row>
    <row r="95" customFormat="false" ht="12.75" hidden="false" customHeight="true" outlineLevel="0" collapsed="false">
      <c r="A95" s="102"/>
      <c r="B95" s="109"/>
      <c r="C95" s="109"/>
      <c r="D95" s="109"/>
      <c r="E95" s="110"/>
      <c r="F95" s="110"/>
      <c r="G95" s="102"/>
      <c r="H95" s="110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</row>
    <row r="96" customFormat="false" ht="12.75" hidden="false" customHeight="true" outlineLevel="0" collapsed="false">
      <c r="A96" s="102"/>
      <c r="B96" s="109"/>
      <c r="C96" s="109"/>
      <c r="D96" s="109"/>
      <c r="E96" s="110"/>
      <c r="F96" s="110"/>
      <c r="G96" s="102"/>
      <c r="H96" s="110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</row>
    <row r="97" customFormat="false" ht="12.75" hidden="false" customHeight="true" outlineLevel="0" collapsed="false">
      <c r="A97" s="102"/>
      <c r="B97" s="109"/>
      <c r="C97" s="109"/>
      <c r="D97" s="109"/>
      <c r="E97" s="110"/>
      <c r="F97" s="110"/>
      <c r="G97" s="102"/>
      <c r="H97" s="110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</row>
    <row r="98" customFormat="false" ht="12.75" hidden="false" customHeight="true" outlineLevel="0" collapsed="false">
      <c r="A98" s="102"/>
      <c r="B98" s="109"/>
      <c r="C98" s="109"/>
      <c r="D98" s="109"/>
      <c r="E98" s="110"/>
      <c r="F98" s="110"/>
      <c r="G98" s="102"/>
      <c r="H98" s="110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</row>
    <row r="99" customFormat="false" ht="12.75" hidden="false" customHeight="true" outlineLevel="0" collapsed="false">
      <c r="A99" s="102"/>
      <c r="B99" s="109"/>
      <c r="C99" s="109"/>
      <c r="D99" s="109"/>
      <c r="E99" s="110"/>
      <c r="F99" s="110"/>
      <c r="G99" s="102"/>
      <c r="H99" s="110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</row>
    <row r="100" customFormat="false" ht="12.75" hidden="false" customHeight="true" outlineLevel="0" collapsed="false">
      <c r="A100" s="102"/>
      <c r="B100" s="109"/>
      <c r="C100" s="109"/>
      <c r="D100" s="109"/>
      <c r="E100" s="110"/>
      <c r="F100" s="110"/>
      <c r="G100" s="102"/>
      <c r="H100" s="110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</row>
    <row r="101" customFormat="false" ht="12.75" hidden="false" customHeight="true" outlineLevel="0" collapsed="false">
      <c r="A101" s="102"/>
      <c r="B101" s="109"/>
      <c r="C101" s="109"/>
      <c r="D101" s="109"/>
      <c r="E101" s="110"/>
      <c r="F101" s="110"/>
      <c r="G101" s="102"/>
      <c r="H101" s="110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</row>
    <row r="102" customFormat="false" ht="12.75" hidden="false" customHeight="true" outlineLevel="0" collapsed="false">
      <c r="A102" s="102"/>
      <c r="B102" s="109"/>
      <c r="C102" s="109"/>
      <c r="D102" s="109"/>
      <c r="E102" s="110"/>
      <c r="F102" s="110"/>
      <c r="G102" s="102"/>
      <c r="H102" s="110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</row>
    <row r="103" customFormat="false" ht="12.75" hidden="false" customHeight="true" outlineLevel="0" collapsed="false">
      <c r="A103" s="102"/>
      <c r="B103" s="109"/>
      <c r="C103" s="109"/>
      <c r="D103" s="109"/>
      <c r="E103" s="110"/>
      <c r="F103" s="110"/>
      <c r="G103" s="102"/>
      <c r="H103" s="110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</row>
    <row r="104" customFormat="false" ht="12.75" hidden="false" customHeight="true" outlineLevel="0" collapsed="false">
      <c r="A104" s="102"/>
      <c r="B104" s="109"/>
      <c r="C104" s="109"/>
      <c r="D104" s="109"/>
      <c r="E104" s="110"/>
      <c r="F104" s="110"/>
      <c r="G104" s="102"/>
      <c r="H104" s="110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</row>
    <row r="105" customFormat="false" ht="12.75" hidden="false" customHeight="true" outlineLevel="0" collapsed="false">
      <c r="A105" s="102"/>
      <c r="B105" s="109"/>
      <c r="C105" s="109"/>
      <c r="D105" s="109"/>
      <c r="E105" s="110"/>
      <c r="F105" s="110"/>
      <c r="G105" s="102"/>
      <c r="H105" s="110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</row>
    <row r="106" customFormat="false" ht="12.75" hidden="false" customHeight="true" outlineLevel="0" collapsed="false">
      <c r="A106" s="102"/>
      <c r="B106" s="109"/>
      <c r="C106" s="109"/>
      <c r="D106" s="109"/>
      <c r="E106" s="110"/>
      <c r="F106" s="110"/>
      <c r="G106" s="102"/>
      <c r="H106" s="110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</row>
    <row r="107" customFormat="false" ht="12.75" hidden="false" customHeight="true" outlineLevel="0" collapsed="false">
      <c r="A107" s="102"/>
      <c r="B107" s="109"/>
      <c r="C107" s="109"/>
      <c r="D107" s="109"/>
      <c r="E107" s="110"/>
      <c r="F107" s="110"/>
      <c r="G107" s="102"/>
      <c r="H107" s="110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</row>
    <row r="108" customFormat="false" ht="12.75" hidden="false" customHeight="true" outlineLevel="0" collapsed="false">
      <c r="A108" s="102"/>
      <c r="B108" s="109"/>
      <c r="C108" s="109"/>
      <c r="D108" s="109"/>
      <c r="E108" s="110"/>
      <c r="F108" s="110"/>
      <c r="G108" s="102"/>
      <c r="H108" s="110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</row>
    <row r="109" customFormat="false" ht="12.75" hidden="false" customHeight="true" outlineLevel="0" collapsed="false">
      <c r="A109" s="102"/>
      <c r="B109" s="109"/>
      <c r="C109" s="109"/>
      <c r="D109" s="109"/>
      <c r="E109" s="110"/>
      <c r="F109" s="110"/>
      <c r="G109" s="102"/>
      <c r="H109" s="110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</row>
    <row r="110" customFormat="false" ht="12.75" hidden="false" customHeight="true" outlineLevel="0" collapsed="false">
      <c r="A110" s="102"/>
      <c r="B110" s="109"/>
      <c r="C110" s="109"/>
      <c r="D110" s="109"/>
      <c r="E110" s="110"/>
      <c r="F110" s="110"/>
      <c r="G110" s="102"/>
      <c r="H110" s="110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</row>
    <row r="111" customFormat="false" ht="12.75" hidden="false" customHeight="true" outlineLevel="0" collapsed="false">
      <c r="A111" s="102"/>
      <c r="B111" s="109"/>
      <c r="C111" s="109"/>
      <c r="D111" s="109"/>
      <c r="E111" s="110"/>
      <c r="F111" s="110"/>
      <c r="G111" s="102"/>
      <c r="H111" s="110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</row>
    <row r="112" customFormat="false" ht="12.75" hidden="false" customHeight="true" outlineLevel="0" collapsed="false">
      <c r="A112" s="102"/>
      <c r="B112" s="109"/>
      <c r="C112" s="109"/>
      <c r="D112" s="109"/>
      <c r="E112" s="110"/>
      <c r="F112" s="110"/>
      <c r="G112" s="102"/>
      <c r="H112" s="110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</row>
    <row r="113" customFormat="false" ht="12.75" hidden="false" customHeight="true" outlineLevel="0" collapsed="false">
      <c r="A113" s="102"/>
      <c r="B113" s="109"/>
      <c r="C113" s="109"/>
      <c r="D113" s="109"/>
      <c r="E113" s="110"/>
      <c r="F113" s="110"/>
      <c r="G113" s="102"/>
      <c r="H113" s="110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</row>
    <row r="114" customFormat="false" ht="12.75" hidden="false" customHeight="true" outlineLevel="0" collapsed="false">
      <c r="A114" s="102"/>
      <c r="B114" s="109"/>
      <c r="C114" s="109"/>
      <c r="D114" s="109"/>
      <c r="E114" s="110"/>
      <c r="F114" s="110"/>
      <c r="G114" s="102"/>
      <c r="H114" s="110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</row>
    <row r="115" customFormat="false" ht="12.75" hidden="false" customHeight="true" outlineLevel="0" collapsed="false">
      <c r="A115" s="102"/>
      <c r="B115" s="109"/>
      <c r="C115" s="109"/>
      <c r="D115" s="109"/>
      <c r="E115" s="110"/>
      <c r="F115" s="110"/>
      <c r="G115" s="102"/>
      <c r="H115" s="110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</row>
    <row r="116" customFormat="false" ht="12.75" hidden="false" customHeight="true" outlineLevel="0" collapsed="false">
      <c r="A116" s="102"/>
      <c r="B116" s="109"/>
      <c r="C116" s="109"/>
      <c r="D116" s="109"/>
      <c r="E116" s="110"/>
      <c r="F116" s="110"/>
      <c r="G116" s="102"/>
      <c r="H116" s="110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</row>
    <row r="117" customFormat="false" ht="12.75" hidden="false" customHeight="true" outlineLevel="0" collapsed="false">
      <c r="A117" s="102"/>
      <c r="B117" s="109"/>
      <c r="C117" s="109"/>
      <c r="D117" s="109"/>
      <c r="E117" s="110"/>
      <c r="F117" s="110"/>
      <c r="G117" s="102"/>
      <c r="H117" s="110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</row>
    <row r="118" customFormat="false" ht="12.75" hidden="false" customHeight="true" outlineLevel="0" collapsed="false">
      <c r="A118" s="102"/>
      <c r="B118" s="109"/>
      <c r="C118" s="109"/>
      <c r="D118" s="109"/>
      <c r="E118" s="110"/>
      <c r="F118" s="110"/>
      <c r="G118" s="102"/>
      <c r="H118" s="110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</row>
    <row r="119" customFormat="false" ht="12.75" hidden="false" customHeight="true" outlineLevel="0" collapsed="false">
      <c r="A119" s="102"/>
      <c r="B119" s="109"/>
      <c r="C119" s="109"/>
      <c r="D119" s="109"/>
      <c r="E119" s="110"/>
      <c r="F119" s="110"/>
      <c r="G119" s="102"/>
      <c r="H119" s="110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</row>
    <row r="120" customFormat="false" ht="12.75" hidden="false" customHeight="true" outlineLevel="0" collapsed="false">
      <c r="A120" s="102"/>
      <c r="B120" s="109"/>
      <c r="C120" s="109"/>
      <c r="D120" s="109"/>
      <c r="E120" s="110"/>
      <c r="F120" s="110"/>
      <c r="G120" s="102"/>
      <c r="H120" s="110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</row>
    <row r="121" customFormat="false" ht="12.75" hidden="false" customHeight="true" outlineLevel="0" collapsed="false">
      <c r="A121" s="102"/>
      <c r="B121" s="109"/>
      <c r="C121" s="109"/>
      <c r="D121" s="109"/>
      <c r="E121" s="110"/>
      <c r="F121" s="110"/>
      <c r="G121" s="102"/>
      <c r="H121" s="110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</row>
    <row r="122" customFormat="false" ht="12.75" hidden="false" customHeight="true" outlineLevel="0" collapsed="false">
      <c r="A122" s="102"/>
      <c r="B122" s="109"/>
      <c r="C122" s="109"/>
      <c r="D122" s="109"/>
      <c r="E122" s="110"/>
      <c r="F122" s="110"/>
      <c r="G122" s="102"/>
      <c r="H122" s="110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</row>
    <row r="123" customFormat="false" ht="12.75" hidden="false" customHeight="true" outlineLevel="0" collapsed="false">
      <c r="A123" s="102"/>
      <c r="B123" s="109"/>
      <c r="C123" s="109"/>
      <c r="D123" s="109"/>
      <c r="E123" s="110"/>
      <c r="F123" s="110"/>
      <c r="G123" s="102"/>
      <c r="H123" s="110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</row>
    <row r="124" customFormat="false" ht="12.75" hidden="false" customHeight="true" outlineLevel="0" collapsed="false">
      <c r="A124" s="102"/>
      <c r="B124" s="109"/>
      <c r="C124" s="109"/>
      <c r="D124" s="109"/>
      <c r="E124" s="110"/>
      <c r="F124" s="110"/>
      <c r="G124" s="102"/>
      <c r="H124" s="110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</row>
    <row r="125" customFormat="false" ht="12.75" hidden="false" customHeight="true" outlineLevel="0" collapsed="false">
      <c r="A125" s="102"/>
      <c r="B125" s="109"/>
      <c r="C125" s="109"/>
      <c r="D125" s="109"/>
      <c r="E125" s="110"/>
      <c r="F125" s="110"/>
      <c r="G125" s="102"/>
      <c r="H125" s="110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</row>
    <row r="126" customFormat="false" ht="12.75" hidden="false" customHeight="true" outlineLevel="0" collapsed="false">
      <c r="A126" s="102"/>
      <c r="B126" s="109"/>
      <c r="C126" s="109"/>
      <c r="D126" s="109"/>
      <c r="E126" s="110"/>
      <c r="F126" s="110"/>
      <c r="G126" s="102"/>
      <c r="H126" s="110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</row>
    <row r="127" customFormat="false" ht="12.75" hidden="false" customHeight="true" outlineLevel="0" collapsed="false">
      <c r="A127" s="102"/>
      <c r="B127" s="109"/>
      <c r="C127" s="109"/>
      <c r="D127" s="109"/>
      <c r="E127" s="110"/>
      <c r="F127" s="110"/>
      <c r="G127" s="102"/>
      <c r="H127" s="110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</row>
    <row r="128" customFormat="false" ht="12.75" hidden="false" customHeight="true" outlineLevel="0" collapsed="false">
      <c r="A128" s="102"/>
      <c r="B128" s="109"/>
      <c r="C128" s="109"/>
      <c r="D128" s="109"/>
      <c r="E128" s="110"/>
      <c r="F128" s="110"/>
      <c r="G128" s="102"/>
      <c r="H128" s="110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</row>
    <row r="129" customFormat="false" ht="12.75" hidden="false" customHeight="true" outlineLevel="0" collapsed="false">
      <c r="A129" s="102"/>
      <c r="B129" s="109"/>
      <c r="C129" s="109"/>
      <c r="D129" s="109"/>
      <c r="E129" s="110"/>
      <c r="F129" s="110"/>
      <c r="G129" s="102"/>
      <c r="H129" s="110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</row>
    <row r="130" customFormat="false" ht="12.75" hidden="false" customHeight="true" outlineLevel="0" collapsed="false">
      <c r="A130" s="102"/>
      <c r="B130" s="109"/>
      <c r="C130" s="109"/>
      <c r="D130" s="109"/>
      <c r="E130" s="110"/>
      <c r="F130" s="110"/>
      <c r="G130" s="102"/>
      <c r="H130" s="110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</row>
    <row r="131" customFormat="false" ht="12.75" hidden="false" customHeight="true" outlineLevel="0" collapsed="false">
      <c r="A131" s="102"/>
      <c r="B131" s="109"/>
      <c r="C131" s="109"/>
      <c r="D131" s="109"/>
      <c r="E131" s="110"/>
      <c r="F131" s="110"/>
      <c r="G131" s="102"/>
      <c r="H131" s="110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</row>
    <row r="132" customFormat="false" ht="12.75" hidden="false" customHeight="true" outlineLevel="0" collapsed="false">
      <c r="A132" s="102"/>
      <c r="B132" s="109"/>
      <c r="C132" s="109"/>
      <c r="D132" s="109"/>
      <c r="E132" s="110"/>
      <c r="F132" s="110"/>
      <c r="G132" s="102"/>
      <c r="H132" s="110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</row>
    <row r="133" customFormat="false" ht="12.75" hidden="false" customHeight="true" outlineLevel="0" collapsed="false">
      <c r="A133" s="102"/>
      <c r="B133" s="109"/>
      <c r="C133" s="109"/>
      <c r="D133" s="109"/>
      <c r="E133" s="110"/>
      <c r="F133" s="110"/>
      <c r="G133" s="102"/>
      <c r="H133" s="110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</row>
    <row r="134" customFormat="false" ht="12.75" hidden="false" customHeight="true" outlineLevel="0" collapsed="false">
      <c r="A134" s="102"/>
      <c r="B134" s="109"/>
      <c r="C134" s="109"/>
      <c r="D134" s="109"/>
      <c r="E134" s="110"/>
      <c r="F134" s="110"/>
      <c r="G134" s="102"/>
      <c r="H134" s="110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</row>
    <row r="135" customFormat="false" ht="12.75" hidden="false" customHeight="true" outlineLevel="0" collapsed="false">
      <c r="A135" s="102"/>
      <c r="B135" s="109"/>
      <c r="C135" s="109"/>
      <c r="D135" s="109"/>
      <c r="E135" s="110"/>
      <c r="F135" s="110"/>
      <c r="G135" s="102"/>
      <c r="H135" s="110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</row>
    <row r="136" customFormat="false" ht="12.75" hidden="false" customHeight="true" outlineLevel="0" collapsed="false">
      <c r="A136" s="102"/>
      <c r="B136" s="109"/>
      <c r="C136" s="109"/>
      <c r="D136" s="109"/>
      <c r="E136" s="110"/>
      <c r="F136" s="110"/>
      <c r="G136" s="102"/>
      <c r="H136" s="110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</row>
    <row r="137" customFormat="false" ht="12.75" hidden="false" customHeight="true" outlineLevel="0" collapsed="false">
      <c r="A137" s="102"/>
      <c r="B137" s="109"/>
      <c r="C137" s="109"/>
      <c r="D137" s="109"/>
      <c r="E137" s="110"/>
      <c r="F137" s="110"/>
      <c r="G137" s="102"/>
      <c r="H137" s="110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</row>
    <row r="138" customFormat="false" ht="12.75" hidden="false" customHeight="true" outlineLevel="0" collapsed="false">
      <c r="A138" s="102"/>
      <c r="B138" s="109"/>
      <c r="C138" s="109"/>
      <c r="D138" s="109"/>
      <c r="E138" s="110"/>
      <c r="F138" s="110"/>
      <c r="G138" s="102"/>
      <c r="H138" s="110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</row>
    <row r="139" customFormat="false" ht="12.75" hidden="false" customHeight="true" outlineLevel="0" collapsed="false">
      <c r="A139" s="102"/>
      <c r="B139" s="109"/>
      <c r="C139" s="109"/>
      <c r="D139" s="109"/>
      <c r="E139" s="110"/>
      <c r="F139" s="110"/>
      <c r="G139" s="102"/>
      <c r="H139" s="110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</row>
    <row r="140" customFormat="false" ht="12.75" hidden="false" customHeight="true" outlineLevel="0" collapsed="false">
      <c r="A140" s="102"/>
      <c r="B140" s="109"/>
      <c r="C140" s="109"/>
      <c r="D140" s="109"/>
      <c r="E140" s="110"/>
      <c r="F140" s="110"/>
      <c r="G140" s="102"/>
      <c r="H140" s="110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</row>
    <row r="141" customFormat="false" ht="12.75" hidden="false" customHeight="true" outlineLevel="0" collapsed="false">
      <c r="A141" s="102"/>
      <c r="B141" s="109"/>
      <c r="C141" s="109"/>
      <c r="D141" s="109"/>
      <c r="E141" s="110"/>
      <c r="F141" s="110"/>
      <c r="G141" s="102"/>
      <c r="H141" s="110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</row>
    <row r="142" customFormat="false" ht="12.75" hidden="false" customHeight="true" outlineLevel="0" collapsed="false">
      <c r="A142" s="102"/>
      <c r="B142" s="109"/>
      <c r="C142" s="109"/>
      <c r="D142" s="109"/>
      <c r="E142" s="110"/>
      <c r="F142" s="110"/>
      <c r="G142" s="102"/>
      <c r="H142" s="110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</row>
    <row r="143" customFormat="false" ht="12.75" hidden="false" customHeight="true" outlineLevel="0" collapsed="false">
      <c r="A143" s="102"/>
      <c r="B143" s="109"/>
      <c r="C143" s="109"/>
      <c r="D143" s="109"/>
      <c r="E143" s="110"/>
      <c r="F143" s="110"/>
      <c r="G143" s="102"/>
      <c r="H143" s="110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</row>
    <row r="144" customFormat="false" ht="12.75" hidden="false" customHeight="true" outlineLevel="0" collapsed="false">
      <c r="A144" s="102"/>
      <c r="B144" s="109"/>
      <c r="C144" s="109"/>
      <c r="D144" s="109"/>
      <c r="E144" s="110"/>
      <c r="F144" s="110"/>
      <c r="G144" s="102"/>
      <c r="H144" s="110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</row>
    <row r="145" customFormat="false" ht="12.75" hidden="false" customHeight="true" outlineLevel="0" collapsed="false">
      <c r="A145" s="102"/>
      <c r="B145" s="109"/>
      <c r="C145" s="109"/>
      <c r="D145" s="109"/>
      <c r="E145" s="110"/>
      <c r="F145" s="110"/>
      <c r="G145" s="102"/>
      <c r="H145" s="110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</row>
    <row r="146" customFormat="false" ht="12.75" hidden="false" customHeight="true" outlineLevel="0" collapsed="false">
      <c r="A146" s="102"/>
      <c r="B146" s="109"/>
      <c r="C146" s="109"/>
      <c r="D146" s="109"/>
      <c r="E146" s="110"/>
      <c r="F146" s="110"/>
      <c r="G146" s="102"/>
      <c r="H146" s="110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</row>
    <row r="147" customFormat="false" ht="12.75" hidden="false" customHeight="true" outlineLevel="0" collapsed="false">
      <c r="A147" s="102"/>
      <c r="B147" s="109"/>
      <c r="C147" s="109"/>
      <c r="D147" s="109"/>
      <c r="E147" s="110"/>
      <c r="F147" s="110"/>
      <c r="G147" s="102"/>
      <c r="H147" s="110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</row>
    <row r="148" customFormat="false" ht="12.75" hidden="false" customHeight="true" outlineLevel="0" collapsed="false">
      <c r="A148" s="102"/>
      <c r="B148" s="109"/>
      <c r="C148" s="109"/>
      <c r="D148" s="109"/>
      <c r="E148" s="110"/>
      <c r="F148" s="110"/>
      <c r="G148" s="102"/>
      <c r="H148" s="110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</row>
    <row r="149" customFormat="false" ht="12.75" hidden="false" customHeight="true" outlineLevel="0" collapsed="false">
      <c r="A149" s="102"/>
      <c r="B149" s="109"/>
      <c r="C149" s="109"/>
      <c r="D149" s="109"/>
      <c r="E149" s="110"/>
      <c r="F149" s="110"/>
      <c r="G149" s="102"/>
      <c r="H149" s="110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</row>
    <row r="150" customFormat="false" ht="12.75" hidden="false" customHeight="true" outlineLevel="0" collapsed="false">
      <c r="A150" s="102"/>
      <c r="B150" s="109"/>
      <c r="C150" s="109"/>
      <c r="D150" s="109"/>
      <c r="E150" s="110"/>
      <c r="F150" s="110"/>
      <c r="G150" s="102"/>
      <c r="H150" s="110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</row>
    <row r="151" customFormat="false" ht="12.75" hidden="false" customHeight="true" outlineLevel="0" collapsed="false">
      <c r="A151" s="102"/>
      <c r="B151" s="109"/>
      <c r="C151" s="109"/>
      <c r="D151" s="109"/>
      <c r="E151" s="110"/>
      <c r="F151" s="110"/>
      <c r="G151" s="102"/>
      <c r="H151" s="110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</row>
    <row r="152" customFormat="false" ht="12.75" hidden="false" customHeight="true" outlineLevel="0" collapsed="false">
      <c r="A152" s="102"/>
      <c r="B152" s="109"/>
      <c r="C152" s="109"/>
      <c r="D152" s="109"/>
      <c r="E152" s="110"/>
      <c r="F152" s="110"/>
      <c r="G152" s="102"/>
      <c r="H152" s="110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</row>
    <row r="153" customFormat="false" ht="12.75" hidden="false" customHeight="true" outlineLevel="0" collapsed="false">
      <c r="A153" s="102"/>
      <c r="B153" s="109"/>
      <c r="C153" s="109"/>
      <c r="D153" s="109"/>
      <c r="E153" s="110"/>
      <c r="F153" s="110"/>
      <c r="G153" s="102"/>
      <c r="H153" s="110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</row>
    <row r="154" customFormat="false" ht="12.75" hidden="false" customHeight="true" outlineLevel="0" collapsed="false">
      <c r="A154" s="102"/>
      <c r="B154" s="109"/>
      <c r="C154" s="109"/>
      <c r="D154" s="109"/>
      <c r="E154" s="110"/>
      <c r="F154" s="110"/>
      <c r="G154" s="102"/>
      <c r="H154" s="110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</row>
    <row r="155" customFormat="false" ht="12.75" hidden="false" customHeight="true" outlineLevel="0" collapsed="false">
      <c r="A155" s="102"/>
      <c r="B155" s="109"/>
      <c r="C155" s="109"/>
      <c r="D155" s="109"/>
      <c r="E155" s="110"/>
      <c r="F155" s="110"/>
      <c r="G155" s="102"/>
      <c r="H155" s="110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</row>
    <row r="156" customFormat="false" ht="12.75" hidden="false" customHeight="true" outlineLevel="0" collapsed="false">
      <c r="A156" s="102"/>
      <c r="B156" s="109"/>
      <c r="C156" s="109"/>
      <c r="D156" s="109"/>
      <c r="E156" s="110"/>
      <c r="F156" s="110"/>
      <c r="G156" s="102"/>
      <c r="H156" s="110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</row>
    <row r="157" customFormat="false" ht="12.75" hidden="false" customHeight="true" outlineLevel="0" collapsed="false">
      <c r="A157" s="102"/>
      <c r="B157" s="109"/>
      <c r="C157" s="109"/>
      <c r="D157" s="109"/>
      <c r="E157" s="110"/>
      <c r="F157" s="110"/>
      <c r="G157" s="102"/>
      <c r="H157" s="110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</row>
    <row r="158" customFormat="false" ht="12.75" hidden="false" customHeight="true" outlineLevel="0" collapsed="false">
      <c r="A158" s="102"/>
      <c r="B158" s="109"/>
      <c r="C158" s="109"/>
      <c r="D158" s="109"/>
      <c r="E158" s="110"/>
      <c r="F158" s="110"/>
      <c r="G158" s="102"/>
      <c r="H158" s="110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</row>
    <row r="159" customFormat="false" ht="12.75" hidden="false" customHeight="true" outlineLevel="0" collapsed="false">
      <c r="A159" s="102"/>
      <c r="B159" s="109"/>
      <c r="C159" s="109"/>
      <c r="D159" s="109"/>
      <c r="E159" s="110"/>
      <c r="F159" s="110"/>
      <c r="G159" s="102"/>
      <c r="H159" s="110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</row>
    <row r="160" customFormat="false" ht="12.75" hidden="false" customHeight="true" outlineLevel="0" collapsed="false">
      <c r="A160" s="102"/>
      <c r="B160" s="109"/>
      <c r="C160" s="109"/>
      <c r="D160" s="109"/>
      <c r="E160" s="110"/>
      <c r="F160" s="110"/>
      <c r="G160" s="102"/>
      <c r="H160" s="110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</row>
    <row r="161" customFormat="false" ht="12.75" hidden="false" customHeight="true" outlineLevel="0" collapsed="false">
      <c r="A161" s="102"/>
      <c r="B161" s="109"/>
      <c r="C161" s="109"/>
      <c r="D161" s="109"/>
      <c r="E161" s="110"/>
      <c r="F161" s="110"/>
      <c r="G161" s="102"/>
      <c r="H161" s="110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</row>
    <row r="162" customFormat="false" ht="12.75" hidden="false" customHeight="true" outlineLevel="0" collapsed="false">
      <c r="A162" s="102"/>
      <c r="B162" s="109"/>
      <c r="C162" s="109"/>
      <c r="D162" s="109"/>
      <c r="E162" s="110"/>
      <c r="F162" s="110"/>
      <c r="G162" s="102"/>
      <c r="H162" s="110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</row>
    <row r="163" customFormat="false" ht="12.75" hidden="false" customHeight="true" outlineLevel="0" collapsed="false">
      <c r="A163" s="102"/>
      <c r="B163" s="109"/>
      <c r="C163" s="109"/>
      <c r="D163" s="109"/>
      <c r="E163" s="110"/>
      <c r="F163" s="110"/>
      <c r="G163" s="102"/>
      <c r="H163" s="110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</row>
    <row r="164" customFormat="false" ht="12.75" hidden="false" customHeight="true" outlineLevel="0" collapsed="false">
      <c r="A164" s="102"/>
      <c r="B164" s="109"/>
      <c r="C164" s="109"/>
      <c r="D164" s="109"/>
      <c r="E164" s="110"/>
      <c r="F164" s="110"/>
      <c r="G164" s="102"/>
      <c r="H164" s="110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</row>
    <row r="165" customFormat="false" ht="12.75" hidden="false" customHeight="true" outlineLevel="0" collapsed="false">
      <c r="A165" s="102"/>
      <c r="B165" s="109"/>
      <c r="C165" s="109"/>
      <c r="D165" s="109"/>
      <c r="E165" s="110"/>
      <c r="F165" s="110"/>
      <c r="G165" s="102"/>
      <c r="H165" s="110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</row>
    <row r="166" customFormat="false" ht="12.75" hidden="false" customHeight="true" outlineLevel="0" collapsed="false">
      <c r="A166" s="102"/>
      <c r="B166" s="109"/>
      <c r="C166" s="109"/>
      <c r="D166" s="109"/>
      <c r="E166" s="110"/>
      <c r="F166" s="110"/>
      <c r="G166" s="102"/>
      <c r="H166" s="110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</row>
    <row r="167" customFormat="false" ht="12.75" hidden="false" customHeight="true" outlineLevel="0" collapsed="false">
      <c r="A167" s="102"/>
      <c r="B167" s="109"/>
      <c r="C167" s="109"/>
      <c r="D167" s="109"/>
      <c r="E167" s="110"/>
      <c r="F167" s="110"/>
      <c r="G167" s="102"/>
      <c r="H167" s="110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</row>
    <row r="168" customFormat="false" ht="12.75" hidden="false" customHeight="true" outlineLevel="0" collapsed="false">
      <c r="A168" s="102"/>
      <c r="B168" s="109"/>
      <c r="C168" s="109"/>
      <c r="D168" s="109"/>
      <c r="E168" s="110"/>
      <c r="F168" s="110"/>
      <c r="G168" s="102"/>
      <c r="H168" s="110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</row>
    <row r="169" customFormat="false" ht="12.75" hidden="false" customHeight="true" outlineLevel="0" collapsed="false">
      <c r="A169" s="102"/>
      <c r="B169" s="109"/>
      <c r="C169" s="109"/>
      <c r="D169" s="109"/>
      <c r="E169" s="110"/>
      <c r="F169" s="110"/>
      <c r="G169" s="102"/>
      <c r="H169" s="110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</row>
    <row r="170" customFormat="false" ht="12.75" hidden="false" customHeight="true" outlineLevel="0" collapsed="false">
      <c r="A170" s="102"/>
      <c r="B170" s="109"/>
      <c r="C170" s="109"/>
      <c r="D170" s="109"/>
      <c r="E170" s="110"/>
      <c r="F170" s="110"/>
      <c r="G170" s="102"/>
      <c r="H170" s="110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</row>
    <row r="171" customFormat="false" ht="12.75" hidden="false" customHeight="true" outlineLevel="0" collapsed="false">
      <c r="A171" s="102"/>
      <c r="B171" s="109"/>
      <c r="C171" s="109"/>
      <c r="D171" s="109"/>
      <c r="E171" s="110"/>
      <c r="F171" s="110"/>
      <c r="G171" s="102"/>
      <c r="H171" s="110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</row>
    <row r="172" customFormat="false" ht="12.75" hidden="false" customHeight="true" outlineLevel="0" collapsed="false">
      <c r="A172" s="102"/>
      <c r="B172" s="109"/>
      <c r="C172" s="109"/>
      <c r="D172" s="109"/>
      <c r="E172" s="110"/>
      <c r="F172" s="110"/>
      <c r="G172" s="102"/>
      <c r="H172" s="110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</row>
    <row r="173" customFormat="false" ht="12.75" hidden="false" customHeight="true" outlineLevel="0" collapsed="false">
      <c r="A173" s="102"/>
      <c r="B173" s="109"/>
      <c r="C173" s="109"/>
      <c r="D173" s="109"/>
      <c r="E173" s="110"/>
      <c r="F173" s="110"/>
      <c r="G173" s="102"/>
      <c r="H173" s="110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</row>
    <row r="174" customFormat="false" ht="12.75" hidden="false" customHeight="true" outlineLevel="0" collapsed="false">
      <c r="A174" s="102"/>
      <c r="B174" s="109"/>
      <c r="C174" s="109"/>
      <c r="D174" s="109"/>
      <c r="E174" s="110"/>
      <c r="F174" s="110"/>
      <c r="G174" s="102"/>
      <c r="H174" s="110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</row>
    <row r="175" customFormat="false" ht="12.75" hidden="false" customHeight="true" outlineLevel="0" collapsed="false">
      <c r="A175" s="102"/>
      <c r="B175" s="109"/>
      <c r="C175" s="109"/>
      <c r="D175" s="109"/>
      <c r="E175" s="110"/>
      <c r="F175" s="110"/>
      <c r="G175" s="102"/>
      <c r="H175" s="110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</row>
    <row r="176" customFormat="false" ht="12.75" hidden="false" customHeight="true" outlineLevel="0" collapsed="false">
      <c r="A176" s="102"/>
      <c r="B176" s="109"/>
      <c r="C176" s="109"/>
      <c r="D176" s="109"/>
      <c r="E176" s="110"/>
      <c r="F176" s="110"/>
      <c r="G176" s="102"/>
      <c r="H176" s="110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</row>
    <row r="177" customFormat="false" ht="12.75" hidden="false" customHeight="true" outlineLevel="0" collapsed="false">
      <c r="A177" s="102"/>
      <c r="B177" s="109"/>
      <c r="C177" s="109"/>
      <c r="D177" s="109"/>
      <c r="E177" s="110"/>
      <c r="F177" s="110"/>
      <c r="G177" s="102"/>
      <c r="H177" s="110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</row>
    <row r="178" customFormat="false" ht="12.75" hidden="false" customHeight="true" outlineLevel="0" collapsed="false">
      <c r="A178" s="102"/>
      <c r="B178" s="109"/>
      <c r="C178" s="109"/>
      <c r="D178" s="109"/>
      <c r="E178" s="110"/>
      <c r="F178" s="110"/>
      <c r="G178" s="102"/>
      <c r="H178" s="110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</row>
    <row r="179" customFormat="false" ht="12.75" hidden="false" customHeight="true" outlineLevel="0" collapsed="false">
      <c r="A179" s="102"/>
      <c r="B179" s="109"/>
      <c r="C179" s="109"/>
      <c r="D179" s="109"/>
      <c r="E179" s="110"/>
      <c r="F179" s="110"/>
      <c r="G179" s="102"/>
      <c r="H179" s="110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</row>
    <row r="180" customFormat="false" ht="12.75" hidden="false" customHeight="true" outlineLevel="0" collapsed="false">
      <c r="A180" s="102"/>
      <c r="B180" s="109"/>
      <c r="C180" s="109"/>
      <c r="D180" s="109"/>
      <c r="E180" s="110"/>
      <c r="F180" s="110"/>
      <c r="G180" s="102"/>
      <c r="H180" s="110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</row>
    <row r="181" customFormat="false" ht="12.75" hidden="false" customHeight="true" outlineLevel="0" collapsed="false">
      <c r="A181" s="102"/>
      <c r="B181" s="109"/>
      <c r="C181" s="109"/>
      <c r="D181" s="109"/>
      <c r="E181" s="110"/>
      <c r="F181" s="110"/>
      <c r="G181" s="102"/>
      <c r="H181" s="110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</row>
    <row r="182" customFormat="false" ht="12.75" hidden="false" customHeight="true" outlineLevel="0" collapsed="false">
      <c r="A182" s="102"/>
      <c r="B182" s="109"/>
      <c r="C182" s="109"/>
      <c r="D182" s="109"/>
      <c r="E182" s="110"/>
      <c r="F182" s="110"/>
      <c r="G182" s="102"/>
      <c r="H182" s="110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</row>
    <row r="183" customFormat="false" ht="12.75" hidden="false" customHeight="true" outlineLevel="0" collapsed="false">
      <c r="A183" s="102"/>
      <c r="B183" s="109"/>
      <c r="C183" s="109"/>
      <c r="D183" s="109"/>
      <c r="E183" s="110"/>
      <c r="F183" s="110"/>
      <c r="G183" s="102"/>
      <c r="H183" s="110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</row>
    <row r="184" customFormat="false" ht="12.75" hidden="false" customHeight="true" outlineLevel="0" collapsed="false">
      <c r="A184" s="102"/>
      <c r="B184" s="109"/>
      <c r="C184" s="109"/>
      <c r="D184" s="109"/>
      <c r="E184" s="110"/>
      <c r="F184" s="110"/>
      <c r="G184" s="102"/>
      <c r="H184" s="110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</row>
    <row r="185" customFormat="false" ht="12.75" hidden="false" customHeight="true" outlineLevel="0" collapsed="false">
      <c r="A185" s="102"/>
      <c r="B185" s="109"/>
      <c r="C185" s="109"/>
      <c r="D185" s="109"/>
      <c r="E185" s="110"/>
      <c r="F185" s="110"/>
      <c r="G185" s="102"/>
      <c r="H185" s="110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</row>
    <row r="186" customFormat="false" ht="12.75" hidden="false" customHeight="true" outlineLevel="0" collapsed="false">
      <c r="A186" s="102"/>
      <c r="B186" s="109"/>
      <c r="C186" s="109"/>
      <c r="D186" s="109"/>
      <c r="E186" s="110"/>
      <c r="F186" s="110"/>
      <c r="G186" s="102"/>
      <c r="H186" s="110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</row>
    <row r="187" customFormat="false" ht="12.75" hidden="false" customHeight="true" outlineLevel="0" collapsed="false">
      <c r="A187" s="102"/>
      <c r="B187" s="109"/>
      <c r="C187" s="109"/>
      <c r="D187" s="109"/>
      <c r="E187" s="110"/>
      <c r="F187" s="110"/>
      <c r="G187" s="102"/>
      <c r="H187" s="110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</row>
    <row r="188" customFormat="false" ht="12.75" hidden="false" customHeight="true" outlineLevel="0" collapsed="false">
      <c r="A188" s="102"/>
      <c r="B188" s="109"/>
      <c r="C188" s="109"/>
      <c r="D188" s="109"/>
      <c r="E188" s="110"/>
      <c r="F188" s="110"/>
      <c r="G188" s="102"/>
      <c r="H188" s="110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</row>
    <row r="189" customFormat="false" ht="12.75" hidden="false" customHeight="true" outlineLevel="0" collapsed="false">
      <c r="A189" s="102"/>
      <c r="B189" s="109"/>
      <c r="C189" s="109"/>
      <c r="D189" s="109"/>
      <c r="E189" s="110"/>
      <c r="F189" s="110"/>
      <c r="G189" s="102"/>
      <c r="H189" s="110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</row>
    <row r="190" customFormat="false" ht="12.75" hidden="false" customHeight="true" outlineLevel="0" collapsed="false">
      <c r="A190" s="102"/>
      <c r="B190" s="109"/>
      <c r="C190" s="109"/>
      <c r="D190" s="109"/>
      <c r="E190" s="110"/>
      <c r="F190" s="110"/>
      <c r="G190" s="102"/>
      <c r="H190" s="110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</row>
    <row r="191" customFormat="false" ht="12.75" hidden="false" customHeight="true" outlineLevel="0" collapsed="false">
      <c r="A191" s="102"/>
      <c r="B191" s="109"/>
      <c r="C191" s="109"/>
      <c r="D191" s="109"/>
      <c r="E191" s="110"/>
      <c r="F191" s="110"/>
      <c r="G191" s="102"/>
      <c r="H191" s="110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</row>
    <row r="192" customFormat="false" ht="12.75" hidden="false" customHeight="true" outlineLevel="0" collapsed="false">
      <c r="A192" s="102"/>
      <c r="B192" s="109"/>
      <c r="C192" s="109"/>
      <c r="D192" s="109"/>
      <c r="E192" s="110"/>
      <c r="F192" s="110"/>
      <c r="G192" s="102"/>
      <c r="H192" s="110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</row>
    <row r="193" customFormat="false" ht="12.75" hidden="false" customHeight="true" outlineLevel="0" collapsed="false">
      <c r="A193" s="102"/>
      <c r="B193" s="109"/>
      <c r="C193" s="109"/>
      <c r="D193" s="109"/>
      <c r="E193" s="110"/>
      <c r="F193" s="110"/>
      <c r="G193" s="102"/>
      <c r="H193" s="110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</row>
    <row r="194" customFormat="false" ht="12.75" hidden="false" customHeight="true" outlineLevel="0" collapsed="false">
      <c r="A194" s="102"/>
      <c r="B194" s="109"/>
      <c r="C194" s="109"/>
      <c r="D194" s="109"/>
      <c r="E194" s="110"/>
      <c r="F194" s="110"/>
      <c r="G194" s="102"/>
      <c r="H194" s="110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</row>
    <row r="195" customFormat="false" ht="12.75" hidden="false" customHeight="true" outlineLevel="0" collapsed="false">
      <c r="A195" s="102"/>
      <c r="B195" s="109"/>
      <c r="C195" s="109"/>
      <c r="D195" s="109"/>
      <c r="E195" s="110"/>
      <c r="F195" s="110"/>
      <c r="G195" s="102"/>
      <c r="H195" s="110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</row>
    <row r="196" customFormat="false" ht="12.75" hidden="false" customHeight="true" outlineLevel="0" collapsed="false">
      <c r="A196" s="102"/>
      <c r="B196" s="109"/>
      <c r="C196" s="109"/>
      <c r="D196" s="109"/>
      <c r="E196" s="110"/>
      <c r="F196" s="110"/>
      <c r="G196" s="102"/>
      <c r="H196" s="110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</row>
    <row r="197" customFormat="false" ht="12.75" hidden="false" customHeight="true" outlineLevel="0" collapsed="false">
      <c r="A197" s="102"/>
      <c r="B197" s="109"/>
      <c r="C197" s="109"/>
      <c r="D197" s="109"/>
      <c r="E197" s="110"/>
      <c r="F197" s="110"/>
      <c r="G197" s="102"/>
      <c r="H197" s="110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</row>
    <row r="198" customFormat="false" ht="12.75" hidden="false" customHeight="true" outlineLevel="0" collapsed="false">
      <c r="A198" s="102"/>
      <c r="B198" s="109"/>
      <c r="C198" s="109"/>
      <c r="D198" s="109"/>
      <c r="E198" s="110"/>
      <c r="F198" s="110"/>
      <c r="G198" s="102"/>
      <c r="H198" s="110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</row>
    <row r="199" customFormat="false" ht="12.75" hidden="false" customHeight="true" outlineLevel="0" collapsed="false">
      <c r="A199" s="102"/>
      <c r="B199" s="109"/>
      <c r="C199" s="109"/>
      <c r="D199" s="109"/>
      <c r="E199" s="110"/>
      <c r="F199" s="110"/>
      <c r="G199" s="102"/>
      <c r="H199" s="110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</row>
    <row r="200" customFormat="false" ht="12.75" hidden="false" customHeight="true" outlineLevel="0" collapsed="false">
      <c r="A200" s="102"/>
      <c r="B200" s="109"/>
      <c r="C200" s="109"/>
      <c r="D200" s="109"/>
      <c r="E200" s="110"/>
      <c r="F200" s="110"/>
      <c r="G200" s="102"/>
      <c r="H200" s="110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</row>
    <row r="201" customFormat="false" ht="12.75" hidden="false" customHeight="true" outlineLevel="0" collapsed="false">
      <c r="A201" s="102"/>
      <c r="B201" s="109"/>
      <c r="C201" s="109"/>
      <c r="D201" s="109"/>
      <c r="E201" s="110"/>
      <c r="F201" s="110"/>
      <c r="G201" s="102"/>
      <c r="H201" s="110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</row>
    <row r="202" customFormat="false" ht="12.75" hidden="false" customHeight="true" outlineLevel="0" collapsed="false">
      <c r="A202" s="102"/>
      <c r="B202" s="109"/>
      <c r="C202" s="109"/>
      <c r="D202" s="109"/>
      <c r="E202" s="110"/>
      <c r="F202" s="110"/>
      <c r="G202" s="102"/>
      <c r="H202" s="110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</row>
    <row r="203" customFormat="false" ht="12.75" hidden="false" customHeight="true" outlineLevel="0" collapsed="false">
      <c r="A203" s="102"/>
      <c r="B203" s="109"/>
      <c r="C203" s="109"/>
      <c r="D203" s="109"/>
      <c r="E203" s="110"/>
      <c r="F203" s="110"/>
      <c r="G203" s="102"/>
      <c r="H203" s="110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</row>
    <row r="204" customFormat="false" ht="12.75" hidden="false" customHeight="true" outlineLevel="0" collapsed="false">
      <c r="A204" s="102"/>
      <c r="B204" s="109"/>
      <c r="C204" s="109"/>
      <c r="D204" s="109"/>
      <c r="E204" s="110"/>
      <c r="F204" s="110"/>
      <c r="G204" s="102"/>
      <c r="H204" s="110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</row>
    <row r="205" customFormat="false" ht="12.75" hidden="false" customHeight="true" outlineLevel="0" collapsed="false">
      <c r="A205" s="102"/>
      <c r="B205" s="109"/>
      <c r="C205" s="109"/>
      <c r="D205" s="109"/>
      <c r="E205" s="110"/>
      <c r="F205" s="110"/>
      <c r="G205" s="102"/>
      <c r="H205" s="110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</row>
    <row r="206" customFormat="false" ht="12.75" hidden="false" customHeight="true" outlineLevel="0" collapsed="false">
      <c r="A206" s="102"/>
      <c r="B206" s="109"/>
      <c r="C206" s="109"/>
      <c r="D206" s="109"/>
      <c r="E206" s="110"/>
      <c r="F206" s="110"/>
      <c r="G206" s="102"/>
      <c r="H206" s="110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</row>
    <row r="207" customFormat="false" ht="12.75" hidden="false" customHeight="true" outlineLevel="0" collapsed="false">
      <c r="A207" s="102"/>
      <c r="B207" s="109"/>
      <c r="C207" s="109"/>
      <c r="D207" s="109"/>
      <c r="E207" s="110"/>
      <c r="F207" s="110"/>
      <c r="G207" s="102"/>
      <c r="H207" s="110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</row>
    <row r="208" customFormat="false" ht="12.75" hidden="false" customHeight="true" outlineLevel="0" collapsed="false">
      <c r="A208" s="102"/>
      <c r="B208" s="109"/>
      <c r="C208" s="109"/>
      <c r="D208" s="109"/>
      <c r="E208" s="110"/>
      <c r="F208" s="110"/>
      <c r="G208" s="102"/>
      <c r="H208" s="110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</row>
    <row r="209" customFormat="false" ht="12.75" hidden="false" customHeight="true" outlineLevel="0" collapsed="false">
      <c r="A209" s="102"/>
      <c r="B209" s="109"/>
      <c r="C209" s="109"/>
      <c r="D209" s="109"/>
      <c r="E209" s="110"/>
      <c r="F209" s="110"/>
      <c r="G209" s="102"/>
      <c r="H209" s="110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</row>
    <row r="210" customFormat="false" ht="12.75" hidden="false" customHeight="true" outlineLevel="0" collapsed="false">
      <c r="A210" s="102"/>
      <c r="B210" s="109"/>
      <c r="C210" s="109"/>
      <c r="D210" s="109"/>
      <c r="E210" s="110"/>
      <c r="F210" s="110"/>
      <c r="G210" s="102"/>
      <c r="H210" s="110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</row>
    <row r="211" customFormat="false" ht="12.75" hidden="false" customHeight="true" outlineLevel="0" collapsed="false">
      <c r="A211" s="102"/>
      <c r="B211" s="109"/>
      <c r="C211" s="109"/>
      <c r="D211" s="109"/>
      <c r="E211" s="110"/>
      <c r="F211" s="110"/>
      <c r="G211" s="102"/>
      <c r="H211" s="110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</row>
    <row r="212" customFormat="false" ht="12.75" hidden="false" customHeight="true" outlineLevel="0" collapsed="false">
      <c r="A212" s="102"/>
      <c r="B212" s="109"/>
      <c r="C212" s="109"/>
      <c r="D212" s="109"/>
      <c r="E212" s="110"/>
      <c r="F212" s="110"/>
      <c r="G212" s="102"/>
      <c r="H212" s="110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</row>
    <row r="213" customFormat="false" ht="12.75" hidden="false" customHeight="true" outlineLevel="0" collapsed="false">
      <c r="A213" s="102"/>
      <c r="B213" s="109"/>
      <c r="C213" s="109"/>
      <c r="D213" s="109"/>
      <c r="E213" s="110"/>
      <c r="F213" s="110"/>
      <c r="G213" s="102"/>
      <c r="H213" s="110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</row>
    <row r="214" customFormat="false" ht="12.75" hidden="false" customHeight="true" outlineLevel="0" collapsed="false">
      <c r="A214" s="102"/>
      <c r="B214" s="109"/>
      <c r="C214" s="109"/>
      <c r="D214" s="109"/>
      <c r="E214" s="110"/>
      <c r="F214" s="110"/>
      <c r="G214" s="102"/>
      <c r="H214" s="110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</row>
    <row r="215" customFormat="false" ht="12.75" hidden="false" customHeight="true" outlineLevel="0" collapsed="false">
      <c r="A215" s="102"/>
      <c r="B215" s="109"/>
      <c r="C215" s="109"/>
      <c r="D215" s="109"/>
      <c r="E215" s="110"/>
      <c r="F215" s="110"/>
      <c r="G215" s="102"/>
      <c r="H215" s="110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</row>
    <row r="216" customFormat="false" ht="12.75" hidden="false" customHeight="true" outlineLevel="0" collapsed="false">
      <c r="A216" s="102"/>
      <c r="B216" s="109"/>
      <c r="C216" s="109"/>
      <c r="D216" s="109"/>
      <c r="E216" s="110"/>
      <c r="F216" s="110"/>
      <c r="G216" s="102"/>
      <c r="H216" s="110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</row>
    <row r="217" customFormat="false" ht="12.75" hidden="false" customHeight="true" outlineLevel="0" collapsed="false">
      <c r="A217" s="102"/>
      <c r="B217" s="109"/>
      <c r="C217" s="109"/>
      <c r="D217" s="109"/>
      <c r="E217" s="110"/>
      <c r="F217" s="110"/>
      <c r="G217" s="102"/>
      <c r="H217" s="110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</row>
    <row r="218" customFormat="false" ht="12.75" hidden="false" customHeight="true" outlineLevel="0" collapsed="false">
      <c r="A218" s="102"/>
      <c r="B218" s="109"/>
      <c r="C218" s="109"/>
      <c r="D218" s="109"/>
      <c r="E218" s="110"/>
      <c r="F218" s="110"/>
      <c r="G218" s="102"/>
      <c r="H218" s="110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</row>
    <row r="219" customFormat="false" ht="12.75" hidden="false" customHeight="true" outlineLevel="0" collapsed="false">
      <c r="A219" s="102"/>
      <c r="B219" s="109"/>
      <c r="C219" s="109"/>
      <c r="D219" s="109"/>
      <c r="E219" s="110"/>
      <c r="F219" s="110"/>
      <c r="G219" s="102"/>
      <c r="H219" s="110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</row>
    <row r="220" customFormat="false" ht="12.75" hidden="false" customHeight="true" outlineLevel="0" collapsed="false">
      <c r="A220" s="102"/>
      <c r="B220" s="109"/>
      <c r="C220" s="109"/>
      <c r="D220" s="109"/>
      <c r="E220" s="110"/>
      <c r="F220" s="110"/>
      <c r="G220" s="102"/>
      <c r="H220" s="110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</row>
    <row r="221" customFormat="false" ht="12.75" hidden="false" customHeight="true" outlineLevel="0" collapsed="false">
      <c r="A221" s="102"/>
      <c r="B221" s="109"/>
      <c r="C221" s="109"/>
      <c r="D221" s="109"/>
      <c r="E221" s="110"/>
      <c r="F221" s="110"/>
      <c r="G221" s="102"/>
      <c r="H221" s="110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</row>
    <row r="222" customFormat="false" ht="12.75" hidden="false" customHeight="true" outlineLevel="0" collapsed="false">
      <c r="A222" s="102"/>
      <c r="B222" s="109"/>
      <c r="C222" s="109"/>
      <c r="D222" s="109"/>
      <c r="E222" s="110"/>
      <c r="F222" s="110"/>
      <c r="G222" s="102"/>
      <c r="H222" s="110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</row>
    <row r="223" customFormat="false" ht="12.75" hidden="false" customHeight="true" outlineLevel="0" collapsed="false">
      <c r="A223" s="102"/>
      <c r="B223" s="109"/>
      <c r="C223" s="109"/>
      <c r="D223" s="109"/>
      <c r="E223" s="110"/>
      <c r="F223" s="110"/>
      <c r="G223" s="102"/>
      <c r="H223" s="110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</row>
    <row r="224" customFormat="false" ht="12.75" hidden="false" customHeight="true" outlineLevel="0" collapsed="false">
      <c r="A224" s="102"/>
      <c r="B224" s="109"/>
      <c r="C224" s="109"/>
      <c r="D224" s="109"/>
      <c r="E224" s="110"/>
      <c r="F224" s="110"/>
      <c r="G224" s="102"/>
      <c r="H224" s="110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</row>
    <row r="225" customFormat="false" ht="12.75" hidden="false" customHeight="true" outlineLevel="0" collapsed="false">
      <c r="A225" s="102"/>
      <c r="B225" s="109"/>
      <c r="C225" s="109"/>
      <c r="D225" s="109"/>
      <c r="E225" s="110"/>
      <c r="F225" s="110"/>
      <c r="G225" s="102"/>
      <c r="H225" s="110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</row>
    <row r="226" customFormat="false" ht="12.75" hidden="false" customHeight="true" outlineLevel="0" collapsed="false">
      <c r="A226" s="102"/>
      <c r="B226" s="109"/>
      <c r="C226" s="109"/>
      <c r="D226" s="109"/>
      <c r="E226" s="110"/>
      <c r="F226" s="110"/>
      <c r="G226" s="102"/>
      <c r="H226" s="110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</row>
    <row r="227" customFormat="false" ht="12.75" hidden="false" customHeight="true" outlineLevel="0" collapsed="false">
      <c r="A227" s="102"/>
      <c r="B227" s="109"/>
      <c r="C227" s="109"/>
      <c r="D227" s="109"/>
      <c r="E227" s="110"/>
      <c r="F227" s="110"/>
      <c r="G227" s="102"/>
      <c r="H227" s="110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</row>
    <row r="228" customFormat="false" ht="12.75" hidden="false" customHeight="true" outlineLevel="0" collapsed="false">
      <c r="A228" s="102"/>
      <c r="B228" s="109"/>
      <c r="C228" s="109"/>
      <c r="D228" s="109"/>
      <c r="E228" s="110"/>
      <c r="F228" s="110"/>
      <c r="G228" s="102"/>
      <c r="H228" s="110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</row>
    <row r="229" customFormat="false" ht="12.75" hidden="false" customHeight="true" outlineLevel="0" collapsed="false">
      <c r="A229" s="102"/>
      <c r="B229" s="109"/>
      <c r="C229" s="109"/>
      <c r="D229" s="109"/>
      <c r="E229" s="110"/>
      <c r="F229" s="110"/>
      <c r="G229" s="102"/>
      <c r="H229" s="110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</row>
    <row r="230" customFormat="false" ht="12.75" hidden="false" customHeight="true" outlineLevel="0" collapsed="false">
      <c r="A230" s="102"/>
      <c r="B230" s="109"/>
      <c r="C230" s="109"/>
      <c r="D230" s="109"/>
      <c r="E230" s="110"/>
      <c r="F230" s="110"/>
      <c r="G230" s="102"/>
      <c r="H230" s="110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</row>
    <row r="231" customFormat="false" ht="12.75" hidden="false" customHeight="true" outlineLevel="0" collapsed="false">
      <c r="A231" s="102"/>
      <c r="B231" s="109"/>
      <c r="C231" s="109"/>
      <c r="D231" s="109"/>
      <c r="E231" s="110"/>
      <c r="F231" s="110"/>
      <c r="G231" s="102"/>
      <c r="H231" s="110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</row>
    <row r="232" customFormat="false" ht="12.75" hidden="false" customHeight="true" outlineLevel="0" collapsed="false">
      <c r="A232" s="102"/>
      <c r="B232" s="109"/>
      <c r="C232" s="109"/>
      <c r="D232" s="109"/>
      <c r="E232" s="110"/>
      <c r="F232" s="110"/>
      <c r="G232" s="102"/>
      <c r="H232" s="110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</row>
    <row r="233" customFormat="false" ht="12.75" hidden="false" customHeight="true" outlineLevel="0" collapsed="false">
      <c r="A233" s="102"/>
      <c r="B233" s="109"/>
      <c r="C233" s="109"/>
      <c r="D233" s="109"/>
      <c r="E233" s="110"/>
      <c r="F233" s="110"/>
      <c r="G233" s="102"/>
      <c r="H233" s="110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</row>
    <row r="234" customFormat="false" ht="12.75" hidden="false" customHeight="true" outlineLevel="0" collapsed="false">
      <c r="A234" s="102"/>
      <c r="B234" s="109"/>
      <c r="C234" s="109"/>
      <c r="D234" s="109"/>
      <c r="E234" s="110"/>
      <c r="F234" s="110"/>
      <c r="G234" s="102"/>
      <c r="H234" s="110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</row>
    <row r="235" customFormat="false" ht="12.75" hidden="false" customHeight="true" outlineLevel="0" collapsed="false">
      <c r="A235" s="102"/>
      <c r="B235" s="109"/>
      <c r="C235" s="109"/>
      <c r="D235" s="109"/>
      <c r="E235" s="110"/>
      <c r="F235" s="110"/>
      <c r="G235" s="102"/>
      <c r="H235" s="110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</row>
    <row r="236" customFormat="false" ht="12.75" hidden="false" customHeight="true" outlineLevel="0" collapsed="false">
      <c r="A236" s="102"/>
      <c r="B236" s="109"/>
      <c r="C236" s="109"/>
      <c r="D236" s="109"/>
      <c r="E236" s="110"/>
      <c r="F236" s="110"/>
      <c r="G236" s="102"/>
      <c r="H236" s="110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</row>
    <row r="237" customFormat="false" ht="12.75" hidden="false" customHeight="true" outlineLevel="0" collapsed="false">
      <c r="A237" s="102"/>
      <c r="B237" s="109"/>
      <c r="C237" s="109"/>
      <c r="D237" s="109"/>
      <c r="E237" s="110"/>
      <c r="F237" s="110"/>
      <c r="G237" s="102"/>
      <c r="H237" s="110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</row>
    <row r="238" customFormat="false" ht="12.75" hidden="false" customHeight="true" outlineLevel="0" collapsed="false">
      <c r="A238" s="102"/>
      <c r="B238" s="109"/>
      <c r="C238" s="109"/>
      <c r="D238" s="109"/>
      <c r="E238" s="110"/>
      <c r="F238" s="110"/>
      <c r="G238" s="102"/>
      <c r="H238" s="110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</row>
    <row r="239" customFormat="false" ht="12.75" hidden="false" customHeight="true" outlineLevel="0" collapsed="false">
      <c r="A239" s="102"/>
      <c r="B239" s="109"/>
      <c r="C239" s="109"/>
      <c r="D239" s="109"/>
      <c r="E239" s="110"/>
      <c r="F239" s="110"/>
      <c r="G239" s="102"/>
      <c r="H239" s="110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</row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</sheetData>
  <mergeCells count="23">
    <mergeCell ref="A1:H1"/>
    <mergeCell ref="A2:H2"/>
    <mergeCell ref="A3:E3"/>
    <mergeCell ref="F3:H3"/>
    <mergeCell ref="A4:E4"/>
    <mergeCell ref="F4:H4"/>
    <mergeCell ref="A5:H5"/>
    <mergeCell ref="A18:D18"/>
    <mergeCell ref="A19:D19"/>
    <mergeCell ref="A28:D28"/>
    <mergeCell ref="A29:D29"/>
    <mergeCell ref="B31:C31"/>
    <mergeCell ref="D31:E31"/>
    <mergeCell ref="B32:C32"/>
    <mergeCell ref="D32:E32"/>
    <mergeCell ref="A33:E33"/>
    <mergeCell ref="B34:C34"/>
    <mergeCell ref="D34:E34"/>
    <mergeCell ref="A35:E35"/>
    <mergeCell ref="B36:C36"/>
    <mergeCell ref="D36:E36"/>
    <mergeCell ref="A38:F38"/>
    <mergeCell ref="A39:G39"/>
  </mergeCells>
  <printOptions headings="false" gridLines="false" gridLinesSet="true" horizontalCentered="false" verticalCentered="false"/>
  <pageMargins left="0.708333333333333" right="0.708333333333333" top="0.747916666666667" bottom="0.747916666666667" header="0" footer="0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999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I17" activeCellId="0" sqref="I17"/>
    </sheetView>
  </sheetViews>
  <sheetFormatPr defaultColWidth="14.42578125" defaultRowHeight="12.75" customHeight="false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27.29"/>
    <col collapsed="false" customWidth="true" hidden="false" outlineLevel="0" max="3" min="3" style="0" width="13.57"/>
    <col collapsed="false" customWidth="true" hidden="false" outlineLevel="0" max="4" min="4" style="0" width="15"/>
    <col collapsed="false" customWidth="true" hidden="false" outlineLevel="0" max="5" min="5" style="0" width="12.15"/>
    <col collapsed="false" customWidth="true" hidden="false" outlineLevel="0" max="6" min="6" style="0" width="11.43"/>
  </cols>
  <sheetData>
    <row r="1" customFormat="false" ht="18" hidden="false" customHeight="true" outlineLevel="0" collapsed="false">
      <c r="A1" s="146" t="s">
        <v>0</v>
      </c>
      <c r="B1" s="146"/>
      <c r="C1" s="146"/>
      <c r="D1" s="146"/>
      <c r="E1" s="146"/>
      <c r="F1" s="146"/>
      <c r="G1" s="146"/>
    </row>
    <row r="2" customFormat="false" ht="49.5" hidden="false" customHeight="true" outlineLevel="0" collapsed="false">
      <c r="A2" s="147" t="s">
        <v>187</v>
      </c>
      <c r="B2" s="147"/>
      <c r="C2" s="147"/>
      <c r="D2" s="147"/>
      <c r="E2" s="147"/>
      <c r="F2" s="147"/>
      <c r="G2" s="147"/>
    </row>
    <row r="3" customFormat="false" ht="12.75" hidden="false" customHeight="true" outlineLevel="0" collapsed="false">
      <c r="A3" s="148" t="s">
        <v>2</v>
      </c>
      <c r="B3" s="148"/>
      <c r="C3" s="148"/>
      <c r="D3" s="148"/>
      <c r="E3" s="148"/>
      <c r="F3" s="149"/>
      <c r="G3" s="149"/>
    </row>
    <row r="4" customFormat="false" ht="12.75" hidden="false" customHeight="true" outlineLevel="0" collapsed="false">
      <c r="A4" s="148" t="s">
        <v>151</v>
      </c>
      <c r="B4" s="148"/>
      <c r="C4" s="148"/>
      <c r="D4" s="148"/>
      <c r="E4" s="148"/>
      <c r="F4" s="149" t="str">
        <f aca="false">'MANUT. PREDIAL'!A4</f>
        <v>Licitação nº: </v>
      </c>
      <c r="G4" s="149"/>
    </row>
    <row r="5" customFormat="false" ht="12.75" hidden="false" customHeight="true" outlineLevel="0" collapsed="false">
      <c r="A5" s="150" t="s">
        <v>188</v>
      </c>
      <c r="B5" s="150"/>
      <c r="C5" s="150"/>
      <c r="D5" s="150"/>
      <c r="E5" s="150"/>
      <c r="F5" s="150"/>
      <c r="G5" s="150"/>
    </row>
    <row r="6" customFormat="false" ht="15" hidden="false" customHeight="true" outlineLevel="0" collapsed="false">
      <c r="A6" s="151" t="s">
        <v>5</v>
      </c>
      <c r="B6" s="151"/>
      <c r="C6" s="151"/>
      <c r="D6" s="151"/>
      <c r="E6" s="151"/>
      <c r="F6" s="151"/>
      <c r="G6" s="151"/>
    </row>
    <row r="7" customFormat="false" ht="12.75" hidden="false" customHeight="true" outlineLevel="0" collapsed="false">
      <c r="A7" s="152" t="s">
        <v>6</v>
      </c>
      <c r="B7" s="3" t="s">
        <v>7</v>
      </c>
      <c r="C7" s="3"/>
      <c r="D7" s="3"/>
      <c r="E7" s="3"/>
      <c r="F7" s="153"/>
      <c r="G7" s="153"/>
    </row>
    <row r="8" customFormat="false" ht="12.75" hidden="false" customHeight="true" outlineLevel="0" collapsed="false">
      <c r="A8" s="152" t="s">
        <v>8</v>
      </c>
      <c r="B8" s="3" t="s">
        <v>9</v>
      </c>
      <c r="C8" s="3"/>
      <c r="D8" s="3"/>
      <c r="E8" s="3"/>
      <c r="F8" s="149" t="s">
        <v>10</v>
      </c>
      <c r="G8" s="149"/>
    </row>
    <row r="9" customFormat="false" ht="12.75" hidden="false" customHeight="true" outlineLevel="0" collapsed="false">
      <c r="A9" s="152" t="s">
        <v>11</v>
      </c>
      <c r="B9" s="3" t="s">
        <v>12</v>
      </c>
      <c r="C9" s="3"/>
      <c r="D9" s="3"/>
      <c r="E9" s="3"/>
      <c r="F9" s="149" t="str">
        <f aca="false">'MANUT. PREDIAL'!H9</f>
        <v>RS002380/2026</v>
      </c>
      <c r="G9" s="149"/>
    </row>
    <row r="10" customFormat="false" ht="13.5" hidden="false" customHeight="true" outlineLevel="0" collapsed="false">
      <c r="A10" s="152" t="s">
        <v>14</v>
      </c>
      <c r="B10" s="3" t="s">
        <v>15</v>
      </c>
      <c r="C10" s="3"/>
      <c r="D10" s="3"/>
      <c r="E10" s="3"/>
      <c r="F10" s="149" t="n">
        <v>12</v>
      </c>
      <c r="G10" s="149"/>
    </row>
    <row r="11" customFormat="false" ht="13.5" hidden="false" customHeight="true" outlineLevel="0" collapsed="false">
      <c r="A11" s="154"/>
      <c r="B11" s="154"/>
      <c r="C11" s="154"/>
      <c r="D11" s="154"/>
      <c r="E11" s="154"/>
      <c r="F11" s="154"/>
      <c r="G11" s="154"/>
    </row>
    <row r="12" customFormat="false" ht="18" hidden="false" customHeight="true" outlineLevel="0" collapsed="false">
      <c r="A12" s="155" t="s">
        <v>189</v>
      </c>
      <c r="B12" s="155"/>
      <c r="C12" s="155"/>
      <c r="D12" s="155"/>
      <c r="E12" s="155"/>
      <c r="F12" s="155"/>
      <c r="G12" s="155"/>
    </row>
    <row r="13" customFormat="false" ht="51" hidden="false" customHeight="true" outlineLevel="0" collapsed="false">
      <c r="A13" s="156" t="s">
        <v>190</v>
      </c>
      <c r="B13" s="157" t="s">
        <v>191</v>
      </c>
      <c r="C13" s="157" t="s">
        <v>192</v>
      </c>
      <c r="D13" s="157" t="s">
        <v>193</v>
      </c>
      <c r="E13" s="157" t="s">
        <v>194</v>
      </c>
      <c r="F13" s="157" t="s">
        <v>195</v>
      </c>
      <c r="G13" s="158" t="s">
        <v>196</v>
      </c>
      <c r="H13" s="159"/>
      <c r="I13" s="160"/>
      <c r="J13" s="160"/>
      <c r="K13" s="160"/>
      <c r="L13" s="160"/>
      <c r="M13" s="160"/>
      <c r="N13" s="160"/>
    </row>
    <row r="14" customFormat="false" ht="12.75" hidden="false" customHeight="true" outlineLevel="0" collapsed="false">
      <c r="A14" s="161" t="n">
        <v>2</v>
      </c>
      <c r="B14" s="162" t="s">
        <v>20</v>
      </c>
      <c r="C14" s="163" t="n">
        <f aca="false">'MANUT. PREDIAL'!J146</f>
        <v>6107.73466666667</v>
      </c>
      <c r="D14" s="164" t="n">
        <v>1</v>
      </c>
      <c r="E14" s="163" t="n">
        <f aca="false">C14*D14</f>
        <v>6107.73466666667</v>
      </c>
      <c r="F14" s="164" t="n">
        <v>2</v>
      </c>
      <c r="G14" s="165" t="n">
        <f aca="false">E14*2</f>
        <v>12215.4693333333</v>
      </c>
      <c r="H14" s="166"/>
      <c r="I14" s="167"/>
      <c r="J14" s="92"/>
      <c r="L14" s="167"/>
      <c r="M14" s="92"/>
    </row>
    <row r="15" customFormat="false" ht="12.75" hidden="false" customHeight="false" outlineLevel="0" collapsed="false">
      <c r="A15" s="168"/>
      <c r="G15" s="169"/>
      <c r="H15" s="170"/>
    </row>
    <row r="16" customFormat="false" ht="13.5" hidden="false" customHeight="true" outlineLevel="0" collapsed="false">
      <c r="A16" s="171" t="s">
        <v>197</v>
      </c>
      <c r="B16" s="171"/>
      <c r="C16" s="171"/>
      <c r="D16" s="171"/>
      <c r="E16" s="171"/>
      <c r="F16" s="171"/>
      <c r="G16" s="172" t="n">
        <f aca="false">SUM(G14)</f>
        <v>12215.4693333333</v>
      </c>
    </row>
    <row r="17" customFormat="false" ht="13.5" hidden="false" customHeight="true" outlineLevel="0" collapsed="false">
      <c r="A17" s="154"/>
      <c r="B17" s="154"/>
      <c r="C17" s="154"/>
      <c r="D17" s="154"/>
      <c r="E17" s="154"/>
      <c r="F17" s="154"/>
      <c r="G17" s="154"/>
    </row>
    <row r="18" customFormat="false" ht="18.75" hidden="false" customHeight="true" outlineLevel="0" collapsed="false">
      <c r="A18" s="173" t="s">
        <v>198</v>
      </c>
      <c r="B18" s="173"/>
      <c r="C18" s="173"/>
      <c r="D18" s="173"/>
      <c r="E18" s="173"/>
      <c r="F18" s="173"/>
      <c r="G18" s="173"/>
    </row>
    <row r="19" customFormat="false" ht="12.75" hidden="false" customHeight="true" outlineLevel="0" collapsed="false">
      <c r="A19" s="174" t="s">
        <v>6</v>
      </c>
      <c r="B19" s="175" t="s">
        <v>199</v>
      </c>
      <c r="C19" s="175"/>
      <c r="D19" s="175"/>
      <c r="E19" s="175"/>
      <c r="F19" s="175"/>
      <c r="G19" s="176" t="n">
        <f aca="false">G16</f>
        <v>12215.4693333333</v>
      </c>
      <c r="H19" s="170"/>
    </row>
    <row r="20" customFormat="false" ht="13.5" hidden="false" customHeight="true" outlineLevel="0" collapsed="false">
      <c r="A20" s="177" t="s">
        <v>8</v>
      </c>
      <c r="B20" s="178" t="s">
        <v>200</v>
      </c>
      <c r="C20" s="178"/>
      <c r="D20" s="178"/>
      <c r="E20" s="178"/>
      <c r="F20" s="178"/>
      <c r="G20" s="179" t="n">
        <v>12</v>
      </c>
      <c r="H20" s="170"/>
    </row>
    <row r="21" customFormat="false" ht="13.5" hidden="false" customHeight="true" outlineLevel="0" collapsed="false">
      <c r="A21" s="180" t="s">
        <v>11</v>
      </c>
      <c r="B21" s="181" t="s">
        <v>201</v>
      </c>
      <c r="C21" s="181"/>
      <c r="D21" s="181"/>
      <c r="E21" s="181"/>
      <c r="F21" s="181"/>
      <c r="G21" s="182" t="n">
        <f aca="false">G16*12</f>
        <v>146585.632</v>
      </c>
      <c r="I21" s="170"/>
    </row>
    <row r="22" customFormat="false" ht="12.75" hidden="false" customHeight="true" outlineLevel="0" collapsed="false">
      <c r="G22" s="95"/>
      <c r="I22" s="61"/>
    </row>
    <row r="23" customFormat="false" ht="12.75" hidden="false" customHeight="true" outlineLevel="0" collapsed="false">
      <c r="E23" s="170"/>
    </row>
    <row r="24" customFormat="false" ht="12.75" hidden="false" customHeight="true" outlineLevel="0" collapsed="false">
      <c r="E24" s="170"/>
    </row>
    <row r="25" customFormat="false" ht="12.75" hidden="false" customHeight="true" outlineLevel="0" collapsed="false">
      <c r="E25" s="170"/>
    </row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</sheetData>
  <mergeCells count="24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B10:E10"/>
    <mergeCell ref="F10:G10"/>
    <mergeCell ref="A11:G11"/>
    <mergeCell ref="A12:G12"/>
    <mergeCell ref="A16:F16"/>
    <mergeCell ref="A17:G17"/>
    <mergeCell ref="A18:G18"/>
    <mergeCell ref="B19:F19"/>
    <mergeCell ref="B20:F20"/>
    <mergeCell ref="B21:F21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2021-08-24T11:24:45Z</dcterms:created>
  <dc:creator>Percy Fabiano</dc:creator>
  <dc:description/>
  <dc:language>pt-BR</dc:language>
  <cp:lastModifiedBy>Cristina Santana da Silva</cp:lastModifiedBy>
  <cp:lastPrinted>2021-08-25T16:32:30Z</cp:lastPrinted>
  <dcterms:modified xsi:type="dcterms:W3CDTF">2026-09-08T13:16:57Z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